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Totale" sheetId="1" r:id="rId1"/>
    <sheet name="Camera" sheetId="2" r:id="rId2"/>
    <sheet name="Piemonte" sheetId="3" r:id="rId3"/>
    <sheet name="Lombardia" sheetId="4" r:id="rId4"/>
    <sheet name="Veneto" sheetId="5" r:id="rId5"/>
    <sheet name="Friuli-VG" sheetId="6" r:id="rId6"/>
    <sheet name="Liguria" sheetId="7" r:id="rId7"/>
    <sheet name="EmiliaR" sheetId="8" r:id="rId8"/>
    <sheet name="Toscana" sheetId="9" r:id="rId9"/>
    <sheet name="Umbria" sheetId="10" r:id="rId10"/>
    <sheet name="Marche" sheetId="11" r:id="rId11"/>
    <sheet name="Lazio" sheetId="12" r:id="rId12"/>
    <sheet name="Abruzzi" sheetId="13" r:id="rId13"/>
    <sheet name="Campania" sheetId="14" r:id="rId14"/>
    <sheet name="Puglia" sheetId="15" r:id="rId15"/>
    <sheet name="Basilicata" sheetId="16" r:id="rId16"/>
    <sheet name="Calabria" sheetId="17" r:id="rId17"/>
    <sheet name="Sicilia" sheetId="18" r:id="rId18"/>
    <sheet name="Sardegna" sheetId="19" r:id="rId19"/>
  </sheets>
  <definedNames/>
  <calcPr fullCalcOnLoad="1"/>
</workbook>
</file>

<file path=xl/sharedStrings.xml><?xml version="1.0" encoding="utf-8"?>
<sst xmlns="http://schemas.openxmlformats.org/spreadsheetml/2006/main" count="1354" uniqueCount="181">
  <si>
    <t>Seggi</t>
  </si>
  <si>
    <t>L'ULIVO</t>
  </si>
  <si>
    <t>RIF.COM.</t>
  </si>
  <si>
    <t>LA ROSA NEL PUGNO</t>
  </si>
  <si>
    <t>COMUNISTI ITALIANI</t>
  </si>
  <si>
    <t>DI PIETRO IT. VALORI</t>
  </si>
  <si>
    <t>FED.DEI VERDI</t>
  </si>
  <si>
    <t>U.D.EUR POPOLARI</t>
  </si>
  <si>
    <t>PART.PENS.</t>
  </si>
  <si>
    <t>SVP</t>
  </si>
  <si>
    <t>I SOCIALISTI</t>
  </si>
  <si>
    <t>LISTA CONSUMATORI</t>
  </si>
  <si>
    <t>ALL.LOMB.AUT.</t>
  </si>
  <si>
    <t>LIGA FRONTE VENETO</t>
  </si>
  <si>
    <t>Totale PRODI ROMANO</t>
  </si>
  <si>
    <t>FORZA ITALIA</t>
  </si>
  <si>
    <t>ALLEANZA NAZIONALE</t>
  </si>
  <si>
    <t>UDC</t>
  </si>
  <si>
    <t>LEGA NORD</t>
  </si>
  <si>
    <t>DEM.CRIST.-NUOVO PSI</t>
  </si>
  <si>
    <t>ALTER.SOC.MUSSOLINI</t>
  </si>
  <si>
    <t>FIAMMA TRICOLORE</t>
  </si>
  <si>
    <t>NO EURO</t>
  </si>
  <si>
    <t>PENSIONATI UNITI</t>
  </si>
  <si>
    <t>AMBIENTA-LISTA</t>
  </si>
  <si>
    <t>P.LIBERALE ITALIANO</t>
  </si>
  <si>
    <t>S.O.S. ITALIA</t>
  </si>
  <si>
    <t>Totale BERLUSCONI SILVIO</t>
  </si>
  <si>
    <t>DESTRA NAZIONALE</t>
  </si>
  <si>
    <t>Totale SAYA GAETANO</t>
  </si>
  <si>
    <t>SARDIGNA NATZIONE</t>
  </si>
  <si>
    <t>Totale CUMPOSTU SEBASTIANO</t>
  </si>
  <si>
    <t>DIMENS.NE CHRISTIANA</t>
  </si>
  <si>
    <t>Totale DI MARTINO OSCAR QUINTINO</t>
  </si>
  <si>
    <t>PER IL SUD</t>
  </si>
  <si>
    <t>Totale IANNANTUONI DOMENICO</t>
  </si>
  <si>
    <t>DIE FREIHEITLICHEN</t>
  </si>
  <si>
    <t>Totale LEITNER PIUS</t>
  </si>
  <si>
    <t>MOVIMENTO TRIVENETO</t>
  </si>
  <si>
    <t>Totale MARSAN ANNALISA</t>
  </si>
  <si>
    <t>MOV.DEM.SIC-NOI SIC.</t>
  </si>
  <si>
    <t>Totale MORANA SALVATORE</t>
  </si>
  <si>
    <t>PROGETTO NORDEST</t>
  </si>
  <si>
    <t>Totale PANTO GIORGIO</t>
  </si>
  <si>
    <t>SOLIDARIETA'</t>
  </si>
  <si>
    <t>Totale PIROVANO PIERO</t>
  </si>
  <si>
    <t>IRS</t>
  </si>
  <si>
    <t>Totale SALE GAVINO</t>
  </si>
  <si>
    <t>TERZO POLO</t>
  </si>
  <si>
    <t>Totale SCOTTI VINCENZO</t>
  </si>
  <si>
    <t>LEGA SUD</t>
  </si>
  <si>
    <t>Totale VESTUTO GIANFRANCO</t>
  </si>
  <si>
    <t>Pagine realizzate a cura dell'Ufficio I - Servizi Informatici Elettorali</t>
  </si>
  <si>
    <t>Destra</t>
  </si>
  <si>
    <t>DEMOCRATICI SINISTRA</t>
  </si>
  <si>
    <t>DL.LA MARGHERITA</t>
  </si>
  <si>
    <t>INSIEME CON L'UNIONE</t>
  </si>
  <si>
    <t>PSDI</t>
  </si>
  <si>
    <t>REPUBBLICANI EUROPEI</t>
  </si>
  <si>
    <t>PENSIONI E LAVORO</t>
  </si>
  <si>
    <t>Totale SARAO UGO</t>
  </si>
  <si>
    <t>RIFORMATORI LIBERALI</t>
  </si>
  <si>
    <t>PRI</t>
  </si>
  <si>
    <t>CR</t>
  </si>
  <si>
    <t>Premio</t>
  </si>
  <si>
    <t>PDL</t>
  </si>
  <si>
    <t xml:space="preserve">PD </t>
  </si>
  <si>
    <t>Totale</t>
  </si>
  <si>
    <t>Altri</t>
  </si>
  <si>
    <t>alt</t>
  </si>
  <si>
    <t>Seggi in Palio:</t>
  </si>
  <si>
    <r>
      <t xml:space="preserve">Senato </t>
    </r>
    <r>
      <rPr>
        <b/>
        <sz val="10"/>
        <rFont val="Arial"/>
        <family val="2"/>
      </rPr>
      <t>PIEMONTE</t>
    </r>
  </si>
  <si>
    <r>
      <t xml:space="preserve">Senato </t>
    </r>
    <r>
      <rPr>
        <b/>
        <sz val="10"/>
        <rFont val="Arial"/>
        <family val="2"/>
      </rPr>
      <t>LIGURIA</t>
    </r>
  </si>
  <si>
    <r>
      <t xml:space="preserve">Senato </t>
    </r>
    <r>
      <rPr>
        <b/>
        <sz val="10"/>
        <rFont val="Arial"/>
        <family val="2"/>
      </rPr>
      <t>LOMBARDIA</t>
    </r>
  </si>
  <si>
    <r>
      <t xml:space="preserve">Senato </t>
    </r>
    <r>
      <rPr>
        <b/>
        <sz val="10"/>
        <rFont val="Arial"/>
        <family val="2"/>
      </rPr>
      <t>VENETO</t>
    </r>
  </si>
  <si>
    <r>
      <t xml:space="preserve">Senato </t>
    </r>
    <r>
      <rPr>
        <b/>
        <sz val="10"/>
        <rFont val="Arial"/>
        <family val="2"/>
      </rPr>
      <t>EMILIA ROMAGNA</t>
    </r>
  </si>
  <si>
    <r>
      <t xml:space="preserve">Senato </t>
    </r>
    <r>
      <rPr>
        <b/>
        <sz val="10"/>
        <rFont val="Arial"/>
        <family val="2"/>
      </rPr>
      <t>FRIULI-VENEZIA GIULIA</t>
    </r>
  </si>
  <si>
    <r>
      <t xml:space="preserve">Senato </t>
    </r>
    <r>
      <rPr>
        <b/>
        <sz val="10"/>
        <rFont val="Arial"/>
        <family val="2"/>
      </rPr>
      <t>TOSCANA</t>
    </r>
  </si>
  <si>
    <t>Senato UMBRIA</t>
  </si>
  <si>
    <t>Senato MARCHE</t>
  </si>
  <si>
    <t>FORZA ROMA</t>
  </si>
  <si>
    <t>Totale DI FRANCESCO DARIO</t>
  </si>
  <si>
    <t>P.DONNE D'EUROPA</t>
  </si>
  <si>
    <t>Totale PADOVANO SPANO ADRIANA</t>
  </si>
  <si>
    <t>Senato LAZIO</t>
  </si>
  <si>
    <t>Senato ABRUZZI</t>
  </si>
  <si>
    <t>P.COM.MARX-LEN.</t>
  </si>
  <si>
    <t>Totale SAVIO DOMENICO</t>
  </si>
  <si>
    <t>Senato CAMPANIA</t>
  </si>
  <si>
    <t>UN.FEDERALISTA MERID</t>
  </si>
  <si>
    <t>Totale VENOSI ALFONSO</t>
  </si>
  <si>
    <t>DEM. CRIST. UNITI</t>
  </si>
  <si>
    <t>MOV.IDEA SOC. RAUTI</t>
  </si>
  <si>
    <t>Totale RAUTI GIUSEPPE</t>
  </si>
  <si>
    <t>Senato PUGLIA</t>
  </si>
  <si>
    <t>Senato BASILICATA</t>
  </si>
  <si>
    <t>ITALIA MODERATA</t>
  </si>
  <si>
    <t>Totale SABELLA ANTONIO</t>
  </si>
  <si>
    <t>Senato CALABRIA</t>
  </si>
  <si>
    <t>NOTA: LISTA CONSUMATORI (LOIERO) CON PD</t>
  </si>
  <si>
    <t>NUOVA SICILIA</t>
  </si>
  <si>
    <t>PATTO PER LA SICILIA</t>
  </si>
  <si>
    <t>PATTO CRIST.ESTESO</t>
  </si>
  <si>
    <t>ALLEANZA SICILIANA</t>
  </si>
  <si>
    <t>Totale MUSUMECI SEBASTIANO</t>
  </si>
  <si>
    <t>Senato SICILIA</t>
  </si>
  <si>
    <t>pd</t>
  </si>
  <si>
    <t>cr</t>
  </si>
  <si>
    <t>Senato SARDEGNA</t>
  </si>
  <si>
    <t>PS D'AZ.</t>
  </si>
  <si>
    <t>Totale DELITALA ANTONIO</t>
  </si>
  <si>
    <t>pdl</t>
  </si>
  <si>
    <t>udc</t>
  </si>
  <si>
    <t>Camera dei Deputati</t>
  </si>
  <si>
    <t>Sondaggio</t>
  </si>
  <si>
    <t>Voto 2006</t>
  </si>
  <si>
    <t>Differenza</t>
  </si>
  <si>
    <t>Voto 2006 è somma di Ulivo, RNP, IDV e SVP alla Camera</t>
  </si>
  <si>
    <t>Voto 2006 è somma di RC, PdCI e Verdi alla Camera</t>
  </si>
  <si>
    <t>Lega</t>
  </si>
  <si>
    <t>SEGGI</t>
  </si>
  <si>
    <t>no resti</t>
  </si>
  <si>
    <t>Resto</t>
  </si>
  <si>
    <t>Finale</t>
  </si>
  <si>
    <t>Resto 2</t>
  </si>
  <si>
    <t>First assign</t>
  </si>
  <si>
    <t>Second assign</t>
  </si>
  <si>
    <t>Resto 3</t>
  </si>
  <si>
    <t>Third assign</t>
  </si>
  <si>
    <t>Fourth assign</t>
  </si>
  <si>
    <t>Resto 4</t>
  </si>
  <si>
    <t>Fifth assign</t>
  </si>
  <si>
    <t>PDL+Lega</t>
  </si>
  <si>
    <t>Estero</t>
  </si>
  <si>
    <t>Aosta</t>
  </si>
  <si>
    <t>Trentino</t>
  </si>
  <si>
    <t>TOTALE</t>
  </si>
  <si>
    <t>Seggi:</t>
  </si>
  <si>
    <t>Numero seggi</t>
  </si>
  <si>
    <t xml:space="preserve">PIEMONTE </t>
  </si>
  <si>
    <t xml:space="preserve">LOMBARDIA </t>
  </si>
  <si>
    <t xml:space="preserve">VENETO </t>
  </si>
  <si>
    <t xml:space="preserve">FRIULI-VENEZIA GIULIA </t>
  </si>
  <si>
    <t xml:space="preserve">LIGURIA </t>
  </si>
  <si>
    <t>EMILIA ROMAGNA</t>
  </si>
  <si>
    <t xml:space="preserve">TOSCANA </t>
  </si>
  <si>
    <t xml:space="preserve">UMBRIA </t>
  </si>
  <si>
    <t xml:space="preserve">MARCHE </t>
  </si>
  <si>
    <t xml:space="preserve">LAZIO </t>
  </si>
  <si>
    <t xml:space="preserve">ABRUZZI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</si>
  <si>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</si>
  <si>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</si>
  <si>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</si>
  <si>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</si>
  <si>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</si>
  <si>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>SARDEGNA</t>
  </si>
  <si>
    <t>AOSTA</t>
  </si>
  <si>
    <t>TRENTINO</t>
  </si>
  <si>
    <t>ESTERO</t>
  </si>
  <si>
    <t>CALCOLO USANDO I VOTI 2006</t>
  </si>
  <si>
    <t>CALCOLO USANDO DATI SONDAGGIO</t>
  </si>
  <si>
    <t>if &gt; 55</t>
  </si>
  <si>
    <t>Rapporto</t>
  </si>
  <si>
    <t>Voti 06</t>
  </si>
  <si>
    <t>voti 08</t>
  </si>
  <si>
    <t>%voti 08</t>
  </si>
  <si>
    <t>voti 06</t>
  </si>
  <si>
    <t>validi 08</t>
  </si>
  <si>
    <t>Quota elettorale</t>
  </si>
  <si>
    <t>Perdenti</t>
  </si>
  <si>
    <t>if &lt; 55</t>
  </si>
  <si>
    <t>Actual</t>
  </si>
  <si>
    <t>Voto 06</t>
  </si>
  <si>
    <t>%validi</t>
  </si>
  <si>
    <t>SA</t>
  </si>
  <si>
    <t>sa</t>
  </si>
  <si>
    <t>des</t>
  </si>
  <si>
    <t>Voto 2006 è voto UDC alla Camera</t>
  </si>
  <si>
    <t>Voto 2006 è voto AS+Fiamma alla Camera</t>
  </si>
  <si>
    <t>Molise</t>
  </si>
  <si>
    <t>Voto 2006 è somma di FI, AN, Lega-MpA  e DC-PSI alla Camera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</si>
</sst>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19" applyAlignment="1">
      <alignment/>
    </xf>
    <xf numFmtId="3" fontId="0" fillId="0" borderId="0" xfId="0" applyNumberFormat="1" applyAlignment="1">
      <alignment/>
    </xf>
    <xf numFmtId="0" fontId="2" fillId="0" borderId="0" xfId="19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elezionistorico.interno.it/coalizioneListe.php?tp=C&amp;dt=09/04/2006&amp;cta=I&amp;tpEnte=A&amp;tpSeg=C&amp;numEnte=0&amp;sut1=&amp;sut2=&amp;sut3=&amp;descEnte=&amp;descArea=ITALIA%20%28escluso%20Valle%20d%27Aosta%29%20%20&amp;codTipoSegLeader=#top" TargetMode="External" /><Relationship Id="rId3" Type="http://schemas.openxmlformats.org/officeDocument/2006/relationships/hyperlink" Target="http://elezionistorico.interno.it/coalizioneListe.php?tp=C&amp;dt=09/04/2006&amp;cta=I&amp;tpEnte=A&amp;tpSeg=C&amp;numEnte=0&amp;sut1=&amp;sut2=&amp;sut3=&amp;descEnte=&amp;descArea=ITALIA%20%28escluso%20Valle%20d%27Aosta%29%20%20&amp;codTipoSegLeader=#top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87</xdr:row>
      <xdr:rowOff>0</xdr:rowOff>
    </xdr:from>
    <xdr:to>
      <xdr:col>0</xdr:col>
      <xdr:colOff>180975</xdr:colOff>
      <xdr:row>88</xdr:row>
      <xdr:rowOff>19050</xdr:rowOff>
    </xdr:to>
    <xdr:pic>
      <xdr:nvPicPr>
        <xdr:cNvPr id="1" name="Picture 1" descr="Torna in test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17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133350</xdr:colOff>
      <xdr:row>89</xdr:row>
      <xdr:rowOff>104775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2479000"/>
          <a:ext cx="133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workbookViewId="0" topLeftCell="A1">
      <selection activeCell="A1" sqref="A1"/>
    </sheetView>
  </sheetViews>
  <sheetFormatPr defaultColWidth="9.140625" defaultRowHeight="12.75"/>
  <cols>
    <col min="7" max="7" width="12.421875" style="0" bestFit="1" customWidth="1"/>
  </cols>
  <sheetData>
    <row r="1" spans="1:3" ht="12.75">
      <c r="A1" t="s">
        <v>114</v>
      </c>
      <c r="C1" s="7"/>
    </row>
    <row r="2" spans="3:9" ht="12.75">
      <c r="C2" t="s">
        <v>114</v>
      </c>
      <c r="E2" t="s">
        <v>115</v>
      </c>
      <c r="G2" t="s">
        <v>162</v>
      </c>
      <c r="I2" t="s">
        <v>116</v>
      </c>
    </row>
    <row r="3" spans="1:12" ht="12.75">
      <c r="A3" t="s">
        <v>66</v>
      </c>
      <c r="C3">
        <f>E3</f>
        <v>36.64999999999999</v>
      </c>
      <c r="E3">
        <f>Camera!C3+Camera!C5+Camera!C7+Camera!C11</f>
        <v>36.64999999999999</v>
      </c>
      <c r="G3" s="10">
        <f>C3/E3</f>
        <v>1</v>
      </c>
      <c r="I3" s="10">
        <f>C3-E3</f>
        <v>0</v>
      </c>
      <c r="L3" t="s">
        <v>117</v>
      </c>
    </row>
    <row r="4" spans="7:9" ht="12.75">
      <c r="G4" s="10"/>
      <c r="I4" s="10"/>
    </row>
    <row r="5" spans="1:12" ht="12.75">
      <c r="A5" t="s">
        <v>174</v>
      </c>
      <c r="C5">
        <f>E5</f>
        <v>10.22</v>
      </c>
      <c r="E5">
        <f>Camera!C4+Camera!C6+Camera!C8</f>
        <v>10.22</v>
      </c>
      <c r="G5" s="10">
        <f>C5/E5</f>
        <v>1</v>
      </c>
      <c r="I5" s="10">
        <f>C5-E5</f>
        <v>0</v>
      </c>
      <c r="L5" t="s">
        <v>118</v>
      </c>
    </row>
    <row r="6" spans="7:9" ht="12.75">
      <c r="G6" s="10"/>
      <c r="I6" s="10"/>
    </row>
    <row r="7" spans="1:12" ht="12.75">
      <c r="A7" t="s">
        <v>132</v>
      </c>
      <c r="C7">
        <f>E7</f>
        <v>41.39</v>
      </c>
      <c r="E7">
        <f>Camera!C19+Camera!C20+Camera!C23+Camera!C22</f>
        <v>41.39</v>
      </c>
      <c r="G7" s="10">
        <f>C7/E7</f>
        <v>1</v>
      </c>
      <c r="I7" s="10">
        <f>C7-E7</f>
        <v>0</v>
      </c>
      <c r="L7" t="s">
        <v>180</v>
      </c>
    </row>
    <row r="8" spans="7:9" ht="12.75">
      <c r="G8" s="10"/>
      <c r="I8" s="10"/>
    </row>
    <row r="9" spans="1:12" ht="12.75">
      <c r="A9" t="s">
        <v>17</v>
      </c>
      <c r="C9">
        <f>E9</f>
        <v>6.76</v>
      </c>
      <c r="E9">
        <f>Camera!C21</f>
        <v>6.76</v>
      </c>
      <c r="G9" s="10">
        <f>C9/E9</f>
        <v>1</v>
      </c>
      <c r="I9" s="10">
        <f>C9-E9</f>
        <v>0</v>
      </c>
      <c r="L9" t="s">
        <v>177</v>
      </c>
    </row>
    <row r="10" spans="7:9" ht="12.75">
      <c r="G10" s="10"/>
      <c r="I10" s="10"/>
    </row>
    <row r="11" spans="1:12" ht="12.75">
      <c r="A11" t="s">
        <v>53</v>
      </c>
      <c r="C11">
        <f>E11</f>
        <v>1.27</v>
      </c>
      <c r="E11">
        <f>Camera!C24+Camera!C25</f>
        <v>1.27</v>
      </c>
      <c r="G11" s="10">
        <f>C11/E11</f>
        <v>1</v>
      </c>
      <c r="I11" s="10">
        <f>C11-E11</f>
        <v>0</v>
      </c>
      <c r="L11" t="s">
        <v>178</v>
      </c>
    </row>
    <row r="12" spans="7:9" ht="12.75">
      <c r="G12" s="10"/>
      <c r="I12" s="10"/>
    </row>
    <row r="13" spans="1:9" ht="12.75">
      <c r="A13" t="s">
        <v>68</v>
      </c>
      <c r="C13">
        <f>100-C11-C9-C7-C5-C3</f>
        <v>3.710000000000008</v>
      </c>
      <c r="E13">
        <f>SUM(Camera!C9:C10)+SUM(Camera!C12:C15)+SUM(Camera!C26:C30)+Camera!C34+Camera!C38+Camera!C42+Camera!C46+Camera!C50+Camera!C54+Camera!C58+Camera!C62+Camera!C66+Camera!C70+Camera!C74+Camera!C78+0.01</f>
        <v>3.709999999999998</v>
      </c>
      <c r="G13" s="10">
        <f>C13/E13</f>
        <v>1.0000000000000027</v>
      </c>
      <c r="I13" s="10">
        <f>C13-E13</f>
        <v>9.769962616701378E-15</v>
      </c>
    </row>
    <row r="14" ht="12.75">
      <c r="L14" s="19"/>
    </row>
    <row r="15" spans="7:9" ht="12.75">
      <c r="G15" s="19"/>
      <c r="I15" s="19"/>
    </row>
    <row r="16" ht="12.75">
      <c r="I16" s="20"/>
    </row>
    <row r="17" spans="1:9" ht="12.75">
      <c r="A17" t="s">
        <v>67</v>
      </c>
      <c r="C17" s="10">
        <f>SUM(C3:C13)</f>
        <v>100</v>
      </c>
      <c r="D17" s="10"/>
      <c r="E17" s="10">
        <f>SUM(E3:E15)</f>
        <v>99.99999999999999</v>
      </c>
      <c r="F17" s="10"/>
      <c r="G17" s="10"/>
      <c r="I17" s="21"/>
    </row>
    <row r="21" ht="12.75">
      <c r="A21" t="s">
        <v>120</v>
      </c>
    </row>
    <row r="23" spans="1:8" ht="12.75">
      <c r="A23" s="7"/>
      <c r="B23" s="7"/>
      <c r="C23" s="7"/>
      <c r="D23" s="7" t="s">
        <v>133</v>
      </c>
      <c r="E23" s="7" t="s">
        <v>134</v>
      </c>
      <c r="F23" s="7" t="s">
        <v>135</v>
      </c>
      <c r="G23" s="7" t="s">
        <v>179</v>
      </c>
      <c r="H23" s="7" t="s">
        <v>136</v>
      </c>
    </row>
    <row r="24" spans="1:8" ht="12.75">
      <c r="A24" s="7" t="s">
        <v>66</v>
      </c>
      <c r="B24" s="7"/>
      <c r="C24" s="18">
        <f>Piemonte!Q3+Lombardia!Q3+Veneto!Q3+'Friuli-VG'!Q3+Liguria!Q3+EmiliaR!Q3+Toscana!Q3+Umbria!Q3+Marche!Q3+Lazio!Q3+Abruzzi!Q3+Campania!Q3+Puglia!Q3+Basilicata!Q3+Calabria!Q3+Sicilia!Q3+Sardegna!Q3</f>
        <v>115</v>
      </c>
      <c r="D24" s="7">
        <v>2</v>
      </c>
      <c r="E24" s="7">
        <v>1</v>
      </c>
      <c r="F24" s="7">
        <v>5</v>
      </c>
      <c r="G24" s="18">
        <v>1</v>
      </c>
      <c r="H24" s="18">
        <f>SUM(C24:G24)</f>
        <v>124</v>
      </c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63</v>
      </c>
      <c r="B26" s="7"/>
      <c r="C26" s="18">
        <f>Piemonte!Q5+Lombardia!Q5+Veneto!Q5+'Friuli-VG'!Q5+Liguria!Q5+EmiliaR!Q5+Toscana!Q5+Umbria!Q5+Marche!Q5+Lazio!Q5+Abruzzi!Q5+Campania!Q5+Puglia!Q5+Basilicata!Q5+Calabria!Q5+Sicilia!Q5+Sardegna!Q5</f>
        <v>32</v>
      </c>
      <c r="D26" s="7">
        <v>0</v>
      </c>
      <c r="E26" s="7">
        <v>0</v>
      </c>
      <c r="F26" s="7">
        <v>0</v>
      </c>
      <c r="G26" s="18">
        <v>0</v>
      </c>
      <c r="H26" s="18">
        <f>SUM(C26:G26)</f>
        <v>32</v>
      </c>
    </row>
    <row r="27" spans="1:8" ht="12.75">
      <c r="A27" s="7"/>
      <c r="B27" s="7"/>
      <c r="C27" s="7"/>
      <c r="D27" s="7"/>
      <c r="E27" s="7"/>
      <c r="F27" s="7"/>
      <c r="G27" s="7"/>
      <c r="H27" s="7"/>
    </row>
    <row r="28" spans="1:8" ht="12.75">
      <c r="A28" s="7" t="s">
        <v>132</v>
      </c>
      <c r="B28" s="7"/>
      <c r="C28" s="18">
        <f>Piemonte!Q7+Lombardia!Q7+Veneto!Q7+'Friuli-VG'!Q7+Liguria!Q7+EmiliaR!Q7+Toscana!Q7+Umbria!Q7+Marche!Q7+Lazio!Q7+Abruzzi!Q7+Campania!Q7+Puglia!Q7+Basilicata!Q7+Calabria!Q7+Sicilia!Q7+Sardegna!Q7</f>
        <v>148</v>
      </c>
      <c r="D28" s="7">
        <v>3</v>
      </c>
      <c r="E28" s="7">
        <v>0</v>
      </c>
      <c r="F28" s="7">
        <v>2</v>
      </c>
      <c r="G28" s="18">
        <v>1</v>
      </c>
      <c r="H28" s="18">
        <f>SUM(C28:G28)</f>
        <v>154</v>
      </c>
    </row>
    <row r="29" spans="1:8" ht="12.75">
      <c r="A29" s="7"/>
      <c r="B29" s="7"/>
      <c r="C29" s="7"/>
      <c r="D29" s="7"/>
      <c r="E29" s="7"/>
      <c r="F29" s="7"/>
      <c r="G29" s="7"/>
      <c r="H29" s="7"/>
    </row>
    <row r="30" spans="1:8" ht="12.75">
      <c r="A30" s="7" t="s">
        <v>17</v>
      </c>
      <c r="B30" s="7"/>
      <c r="C30" s="18">
        <f>Piemonte!Q9+Lombardia!Q9+Veneto!Q9+'Friuli-VG'!Q9+Liguria!Q9+EmiliaR!Q9+Toscana!Q9+Umbria!Q9+Marche!Q9+Lazio!Q9+Abruzzi!Q9+Campania!Q9+Puglia!Q9+Basilicata!Q9+Calabria!Q9+Sicilia!Q9+Sardegna!Q9</f>
        <v>4</v>
      </c>
      <c r="D30" s="7">
        <v>0</v>
      </c>
      <c r="E30" s="7">
        <v>0</v>
      </c>
      <c r="F30" s="7">
        <v>0</v>
      </c>
      <c r="G30" s="18">
        <v>0</v>
      </c>
      <c r="H30" s="18">
        <f>SUM(C30:G30)</f>
        <v>4</v>
      </c>
    </row>
    <row r="31" spans="1:8" ht="12.75">
      <c r="A31" s="7"/>
      <c r="B31" s="7"/>
      <c r="C31" s="7"/>
      <c r="D31" s="7"/>
      <c r="E31" s="7"/>
      <c r="F31" s="7"/>
      <c r="G31" s="7"/>
      <c r="H31" s="7"/>
    </row>
    <row r="32" spans="1:8" ht="12.75">
      <c r="A32" s="7" t="s">
        <v>53</v>
      </c>
      <c r="B32" s="7"/>
      <c r="C32" s="18">
        <f>Piemonte!Q11+Lombardia!Q11+Veneto!Q11+'Friuli-VG'!Q11+Liguria!Q11+EmiliaR!Q11+Toscana!Q11+Umbria!Q11+Marche!Q11+Lazio!Q11+Abruzzi!Q11+Campania!Q11+Puglia!Q11+Basilicata!Q11+Calabria!Q11+Sicilia!Q11+Sardegna!Q11</f>
        <v>0</v>
      </c>
      <c r="D32" s="7">
        <v>0</v>
      </c>
      <c r="E32" s="7">
        <v>0</v>
      </c>
      <c r="F32" s="7">
        <v>0</v>
      </c>
      <c r="G32" s="18">
        <v>0</v>
      </c>
      <c r="H32" s="18">
        <f>SUM(C32:G32)</f>
        <v>0</v>
      </c>
    </row>
    <row r="33" spans="1:8" ht="12.75">
      <c r="A33" s="7"/>
      <c r="B33" s="7"/>
      <c r="C33" s="7"/>
      <c r="D33" s="7"/>
      <c r="E33" s="7"/>
      <c r="F33" s="7"/>
      <c r="G33" s="7"/>
      <c r="H33" s="7"/>
    </row>
    <row r="34" spans="1:8" ht="12.75">
      <c r="A34" s="7" t="s">
        <v>68</v>
      </c>
      <c r="B34" s="7"/>
      <c r="C34" s="18">
        <f>Piemonte!Q13+Lombardia!Q13+Veneto!Q13+'Friuli-VG'!Q13+Liguria!Q13+EmiliaR!Q13+Toscana!Q13+Umbria!Q13+Marche!Q13+Lazio!Q13+Abruzzi!Q13+Campania!Q13+Puglia!Q13+Basilicata!Q13+Calabria!Q13+Sicilia!Q13+Sardegna!Q13</f>
        <v>0</v>
      </c>
      <c r="D34" s="7">
        <v>1</v>
      </c>
      <c r="E34" s="7">
        <v>0</v>
      </c>
      <c r="F34" s="7">
        <v>0</v>
      </c>
      <c r="G34" s="18">
        <v>0</v>
      </c>
      <c r="H34" s="18">
        <f>SUM(C34:G34)</f>
        <v>1</v>
      </c>
    </row>
    <row r="35" spans="1:8" ht="12.75">
      <c r="A35" s="7"/>
      <c r="B35" s="7"/>
      <c r="C35" s="7"/>
      <c r="D35" s="7"/>
      <c r="E35" s="7"/>
      <c r="F35" s="7"/>
      <c r="G35" s="7"/>
      <c r="H35" s="7"/>
    </row>
    <row r="36" spans="1:8" ht="12.75">
      <c r="A36" s="7" t="s">
        <v>67</v>
      </c>
      <c r="B36" s="7"/>
      <c r="C36" s="18">
        <f>Piemonte!Q15+Lombardia!Q15+Veneto!Q15+'Friuli-VG'!Q15+Liguria!Q15+EmiliaR!Q15+Toscana!Q15+Umbria!Q15+Marche!Q15+Lazio!Q15+Abruzzi!Q15+Campania!Q15+Puglia!Q15+Basilicata!Q15+Calabria!Q15+Sicilia!Q15+Sardegna!Q15</f>
        <v>299</v>
      </c>
      <c r="D36" s="7">
        <f>SUM(D24:D35)</f>
        <v>6</v>
      </c>
      <c r="E36" s="7">
        <f>SUM(E24:E35)</f>
        <v>1</v>
      </c>
      <c r="F36" s="7">
        <f>SUM(F24:F35)</f>
        <v>7</v>
      </c>
      <c r="G36" s="7">
        <f>SUM(G24:G35)</f>
        <v>2</v>
      </c>
      <c r="H36" s="18">
        <f>SUM(C36:G36)</f>
        <v>315</v>
      </c>
    </row>
    <row r="37" spans="1:8" ht="12.75">
      <c r="A37" s="7"/>
      <c r="B37" s="7"/>
      <c r="C37" s="7"/>
      <c r="D37" s="7"/>
      <c r="E37" s="7"/>
      <c r="F37" s="7"/>
      <c r="G37" s="7"/>
      <c r="H37" s="7"/>
    </row>
    <row r="38" spans="1:8" ht="12.75">
      <c r="A38" s="7"/>
      <c r="B38" s="7"/>
      <c r="C38" s="7"/>
      <c r="D38" s="7"/>
      <c r="E38" s="7"/>
      <c r="F38" s="7"/>
      <c r="G38" s="7"/>
      <c r="H38" s="7"/>
    </row>
    <row r="41" ht="12.75">
      <c r="A41" t="s">
        <v>159</v>
      </c>
    </row>
    <row r="42" spans="1:23" ht="12.75">
      <c r="A42" t="s">
        <v>138</v>
      </c>
      <c r="C42" t="s">
        <v>139</v>
      </c>
      <c r="D42" t="s">
        <v>140</v>
      </c>
      <c r="E42" t="s">
        <v>141</v>
      </c>
      <c r="F42" t="s">
        <v>142</v>
      </c>
      <c r="G42" t="s">
        <v>143</v>
      </c>
      <c r="H42" t="s">
        <v>144</v>
      </c>
      <c r="I42" t="s">
        <v>145</v>
      </c>
      <c r="J42" t="s">
        <v>146</v>
      </c>
      <c r="K42" t="s">
        <v>147</v>
      </c>
      <c r="L42" t="s">
        <v>148</v>
      </c>
      <c r="M42" t="s">
        <v>149</v>
      </c>
      <c r="N42" t="s">
        <v>150</v>
      </c>
      <c r="O42" t="s">
        <v>151</v>
      </c>
      <c r="P42" t="s">
        <v>152</v>
      </c>
      <c r="Q42" t="s">
        <v>153</v>
      </c>
      <c r="R42" t="s">
        <v>154</v>
      </c>
      <c r="S42" t="s">
        <v>155</v>
      </c>
      <c r="T42" t="s">
        <v>156</v>
      </c>
      <c r="U42" t="s">
        <v>157</v>
      </c>
      <c r="V42" t="s">
        <v>158</v>
      </c>
      <c r="W42" t="s">
        <v>136</v>
      </c>
    </row>
    <row r="44" spans="1:23" ht="12.75">
      <c r="A44" s="7" t="s">
        <v>66</v>
      </c>
      <c r="C44">
        <v>7</v>
      </c>
      <c r="D44">
        <v>15</v>
      </c>
      <c r="E44">
        <v>8</v>
      </c>
      <c r="F44">
        <v>2</v>
      </c>
      <c r="G44">
        <v>2</v>
      </c>
      <c r="H44">
        <v>12</v>
      </c>
      <c r="I44">
        <v>10</v>
      </c>
      <c r="J44">
        <v>4</v>
      </c>
      <c r="K44">
        <v>5</v>
      </c>
      <c r="L44">
        <v>9</v>
      </c>
      <c r="M44">
        <v>4</v>
      </c>
      <c r="N44">
        <v>10</v>
      </c>
      <c r="O44">
        <v>6</v>
      </c>
      <c r="P44">
        <v>4</v>
      </c>
      <c r="Q44">
        <v>6</v>
      </c>
      <c r="R44">
        <v>8</v>
      </c>
      <c r="S44">
        <v>3</v>
      </c>
      <c r="T44">
        <v>1</v>
      </c>
      <c r="U44">
        <v>5</v>
      </c>
      <c r="V44">
        <v>2</v>
      </c>
      <c r="W44">
        <v>124</v>
      </c>
    </row>
    <row r="45" ht="12.75">
      <c r="A45" s="7"/>
    </row>
    <row r="46" spans="1:23" ht="12.75">
      <c r="A46" s="7" t="s">
        <v>63</v>
      </c>
      <c r="C46">
        <v>2</v>
      </c>
      <c r="D46">
        <v>6</v>
      </c>
      <c r="E46">
        <v>2</v>
      </c>
      <c r="F46">
        <v>1</v>
      </c>
      <c r="G46">
        <v>1</v>
      </c>
      <c r="H46">
        <v>3</v>
      </c>
      <c r="I46">
        <v>3</v>
      </c>
      <c r="J46">
        <v>1</v>
      </c>
      <c r="K46">
        <v>1</v>
      </c>
      <c r="L46">
        <v>3</v>
      </c>
      <c r="M46">
        <v>1</v>
      </c>
      <c r="N46">
        <v>3</v>
      </c>
      <c r="O46">
        <v>2</v>
      </c>
      <c r="P46">
        <v>1</v>
      </c>
      <c r="Q46">
        <v>1</v>
      </c>
      <c r="R46">
        <v>0</v>
      </c>
      <c r="S46">
        <v>1</v>
      </c>
      <c r="T46">
        <v>0</v>
      </c>
      <c r="U46">
        <v>0</v>
      </c>
      <c r="W46">
        <v>32</v>
      </c>
    </row>
    <row r="47" ht="12.75">
      <c r="A47" s="7"/>
    </row>
    <row r="48" spans="1:23" ht="12.75">
      <c r="A48" s="7" t="s">
        <v>132</v>
      </c>
      <c r="C48">
        <v>13</v>
      </c>
      <c r="D48">
        <v>26</v>
      </c>
      <c r="E48">
        <v>14</v>
      </c>
      <c r="F48">
        <v>4</v>
      </c>
      <c r="G48">
        <v>5</v>
      </c>
      <c r="H48">
        <v>6</v>
      </c>
      <c r="I48">
        <v>5</v>
      </c>
      <c r="J48">
        <v>2</v>
      </c>
      <c r="K48">
        <v>2</v>
      </c>
      <c r="L48">
        <v>15</v>
      </c>
      <c r="M48">
        <v>2</v>
      </c>
      <c r="N48">
        <v>17</v>
      </c>
      <c r="O48">
        <v>12</v>
      </c>
      <c r="P48">
        <v>2</v>
      </c>
      <c r="Q48">
        <v>3</v>
      </c>
      <c r="R48">
        <v>15</v>
      </c>
      <c r="S48">
        <v>5</v>
      </c>
      <c r="T48">
        <v>0</v>
      </c>
      <c r="U48">
        <v>2</v>
      </c>
      <c r="V48">
        <v>3</v>
      </c>
      <c r="W48">
        <v>154</v>
      </c>
    </row>
    <row r="49" ht="12.75">
      <c r="A49" s="7"/>
    </row>
    <row r="50" spans="1:23" ht="12.75">
      <c r="A50" s="7" t="s">
        <v>17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</v>
      </c>
      <c r="P50">
        <v>0</v>
      </c>
      <c r="Q50">
        <v>0</v>
      </c>
      <c r="R50">
        <v>3</v>
      </c>
      <c r="S50">
        <v>0</v>
      </c>
      <c r="T50">
        <v>0</v>
      </c>
      <c r="U50">
        <v>0</v>
      </c>
      <c r="V50">
        <v>0</v>
      </c>
      <c r="W50">
        <v>4</v>
      </c>
    </row>
    <row r="51" ht="12.75">
      <c r="A51" s="7"/>
    </row>
    <row r="52" spans="1:23" ht="12.75">
      <c r="A52" s="7" t="s">
        <v>53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</row>
    <row r="53" ht="12.75">
      <c r="A53" s="7"/>
    </row>
    <row r="54" spans="1:23" ht="12.75">
      <c r="A54" s="7" t="s">
        <v>68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1</v>
      </c>
    </row>
    <row r="55" ht="12.75">
      <c r="A55" s="7"/>
    </row>
    <row r="56" spans="1:23" ht="12.75">
      <c r="A56" s="7" t="s">
        <v>119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</row>
    <row r="57" ht="12.75">
      <c r="A57" s="7"/>
    </row>
    <row r="58" spans="1:24" ht="12.75">
      <c r="A58" s="7" t="s">
        <v>67</v>
      </c>
      <c r="C58">
        <f>SUM(C44:C56)</f>
        <v>22</v>
      </c>
      <c r="D58">
        <f aca="true" t="shared" si="0" ref="D58:M58">SUM(D44:D56)</f>
        <v>47</v>
      </c>
      <c r="E58">
        <f t="shared" si="0"/>
        <v>24</v>
      </c>
      <c r="F58">
        <f t="shared" si="0"/>
        <v>7</v>
      </c>
      <c r="G58">
        <f t="shared" si="0"/>
        <v>8</v>
      </c>
      <c r="H58">
        <f t="shared" si="0"/>
        <v>21</v>
      </c>
      <c r="I58">
        <f t="shared" si="0"/>
        <v>18</v>
      </c>
      <c r="J58">
        <f t="shared" si="0"/>
        <v>7</v>
      </c>
      <c r="K58">
        <f t="shared" si="0"/>
        <v>8</v>
      </c>
      <c r="L58">
        <f t="shared" si="0"/>
        <v>27</v>
      </c>
      <c r="M58">
        <f t="shared" si="0"/>
        <v>7</v>
      </c>
      <c r="N58">
        <f aca="true" t="shared" si="1" ref="N58:W58">SUM(N44:N56)</f>
        <v>30</v>
      </c>
      <c r="O58">
        <f t="shared" si="1"/>
        <v>21</v>
      </c>
      <c r="P58">
        <f t="shared" si="1"/>
        <v>7</v>
      </c>
      <c r="Q58">
        <f t="shared" si="1"/>
        <v>10</v>
      </c>
      <c r="R58">
        <f t="shared" si="1"/>
        <v>26</v>
      </c>
      <c r="S58">
        <f t="shared" si="1"/>
        <v>9</v>
      </c>
      <c r="T58">
        <f t="shared" si="1"/>
        <v>1</v>
      </c>
      <c r="U58">
        <f t="shared" si="1"/>
        <v>7</v>
      </c>
      <c r="V58">
        <f t="shared" si="1"/>
        <v>6</v>
      </c>
      <c r="W58">
        <f t="shared" si="1"/>
        <v>315</v>
      </c>
      <c r="X58">
        <f>SUM(C58:V58)</f>
        <v>313</v>
      </c>
    </row>
    <row r="59" ht="12.75">
      <c r="A59" s="7"/>
    </row>
    <row r="60" ht="12.75">
      <c r="A60" s="7"/>
    </row>
    <row r="61" ht="12.75">
      <c r="A61" t="s">
        <v>160</v>
      </c>
    </row>
    <row r="62" spans="1:23" ht="12.75">
      <c r="A62" t="s">
        <v>138</v>
      </c>
      <c r="C62" t="s">
        <v>139</v>
      </c>
      <c r="D62" t="s">
        <v>140</v>
      </c>
      <c r="E62" t="s">
        <v>141</v>
      </c>
      <c r="F62" t="s">
        <v>142</v>
      </c>
      <c r="G62" t="s">
        <v>143</v>
      </c>
      <c r="H62" t="s">
        <v>144</v>
      </c>
      <c r="I62" t="s">
        <v>145</v>
      </c>
      <c r="J62" t="s">
        <v>146</v>
      </c>
      <c r="K62" t="s">
        <v>147</v>
      </c>
      <c r="L62" t="s">
        <v>148</v>
      </c>
      <c r="M62" t="s">
        <v>149</v>
      </c>
      <c r="N62" t="s">
        <v>150</v>
      </c>
      <c r="O62" t="s">
        <v>151</v>
      </c>
      <c r="P62" t="s">
        <v>152</v>
      </c>
      <c r="Q62" t="s">
        <v>153</v>
      </c>
      <c r="R62" t="s">
        <v>154</v>
      </c>
      <c r="S62" t="s">
        <v>155</v>
      </c>
      <c r="T62" t="s">
        <v>156</v>
      </c>
      <c r="U62" t="s">
        <v>157</v>
      </c>
      <c r="V62" t="s">
        <v>158</v>
      </c>
      <c r="W62" t="s">
        <v>136</v>
      </c>
    </row>
    <row r="64" spans="1:23" ht="12.75">
      <c r="A64" s="7" t="s">
        <v>66</v>
      </c>
      <c r="C64" s="17">
        <f>Piemonte!$Q3</f>
        <v>7</v>
      </c>
      <c r="D64" s="17">
        <f>Lombardia!$Q3</f>
        <v>15</v>
      </c>
      <c r="E64" s="17">
        <f>Veneto!$Q3</f>
        <v>8</v>
      </c>
      <c r="F64" s="17">
        <f>'Friuli-VG'!$Q3</f>
        <v>2</v>
      </c>
      <c r="G64" s="17">
        <f>Liguria!$Q3</f>
        <v>2</v>
      </c>
      <c r="H64" s="17">
        <f>EmiliaR!$Q3</f>
        <v>12</v>
      </c>
      <c r="I64" s="17">
        <f>Toscana!$Q3</f>
        <v>10</v>
      </c>
      <c r="J64" s="17">
        <f>Umbria!$Q3</f>
        <v>4</v>
      </c>
      <c r="K64" s="17">
        <f>Marche!$Q3</f>
        <v>5</v>
      </c>
      <c r="L64" s="17">
        <f>Lazio!$Q3</f>
        <v>9</v>
      </c>
      <c r="M64" s="17">
        <f>Abruzzi!$Q3</f>
        <v>4</v>
      </c>
      <c r="N64" s="17">
        <f>Campania!$Q3</f>
        <v>10</v>
      </c>
      <c r="O64" s="17">
        <f>Puglia!$Q3</f>
        <v>6</v>
      </c>
      <c r="P64" s="17">
        <f>Basilicata!$Q3</f>
        <v>4</v>
      </c>
      <c r="Q64" s="17">
        <f>Calabria!$Q3</f>
        <v>6</v>
      </c>
      <c r="R64" s="17">
        <f>Sicilia!$Q3</f>
        <v>8</v>
      </c>
      <c r="S64" s="17">
        <f>Sardegna!$Q3</f>
        <v>3</v>
      </c>
      <c r="T64">
        <v>1</v>
      </c>
      <c r="U64">
        <v>5</v>
      </c>
      <c r="V64">
        <v>2</v>
      </c>
      <c r="W64" s="17">
        <f>SUM(C64:V64)</f>
        <v>123</v>
      </c>
    </row>
    <row r="65" ht="12.75">
      <c r="A65" s="7"/>
    </row>
    <row r="66" spans="1:23" ht="12.75">
      <c r="A66" s="7" t="s">
        <v>63</v>
      </c>
      <c r="C66" s="17">
        <f>Piemonte!$Q5</f>
        <v>2</v>
      </c>
      <c r="D66" s="17">
        <f>Lombardia!$Q5</f>
        <v>6</v>
      </c>
      <c r="E66" s="17">
        <f>Veneto!$Q5</f>
        <v>2</v>
      </c>
      <c r="F66" s="17">
        <f>'Friuli-VG'!$Q5</f>
        <v>1</v>
      </c>
      <c r="G66" s="17">
        <f>Liguria!$Q5</f>
        <v>1</v>
      </c>
      <c r="H66" s="17">
        <f>EmiliaR!$Q5</f>
        <v>3</v>
      </c>
      <c r="I66" s="17">
        <f>Toscana!$Q5</f>
        <v>3</v>
      </c>
      <c r="J66" s="17">
        <f>Umbria!$Q5</f>
        <v>1</v>
      </c>
      <c r="K66" s="17">
        <f>Marche!$Q5</f>
        <v>1</v>
      </c>
      <c r="L66" s="17">
        <f>Lazio!$Q5</f>
        <v>3</v>
      </c>
      <c r="M66" s="17">
        <f>Abruzzi!$Q5</f>
        <v>1</v>
      </c>
      <c r="N66" s="17">
        <f>Campania!$Q5</f>
        <v>3</v>
      </c>
      <c r="O66" s="17">
        <f>Puglia!$Q5</f>
        <v>2</v>
      </c>
      <c r="P66" s="17">
        <f>Basilicata!$Q5</f>
        <v>1</v>
      </c>
      <c r="Q66" s="17">
        <f>Calabria!$Q5</f>
        <v>1</v>
      </c>
      <c r="R66" s="17">
        <f>Sicilia!$Q5</f>
        <v>0</v>
      </c>
      <c r="S66" s="17">
        <f>Sardegna!$Q5</f>
        <v>1</v>
      </c>
      <c r="T66">
        <v>0</v>
      </c>
      <c r="U66">
        <v>0</v>
      </c>
      <c r="W66" s="17">
        <f>SUM(C66:V66)</f>
        <v>32</v>
      </c>
    </row>
    <row r="67" ht="12.75">
      <c r="A67" s="7"/>
    </row>
    <row r="68" spans="1:23" ht="12.75">
      <c r="A68" s="7" t="s">
        <v>132</v>
      </c>
      <c r="C68" s="17">
        <f>Piemonte!$Q7</f>
        <v>13</v>
      </c>
      <c r="D68" s="17">
        <f>Lombardia!$Q7</f>
        <v>26</v>
      </c>
      <c r="E68" s="17">
        <f>Veneto!$Q7</f>
        <v>14</v>
      </c>
      <c r="F68" s="17">
        <f>'Friuli-VG'!$Q7</f>
        <v>4</v>
      </c>
      <c r="G68" s="17">
        <f>Liguria!$Q7</f>
        <v>5</v>
      </c>
      <c r="H68" s="17">
        <f>EmiliaR!$Q7</f>
        <v>6</v>
      </c>
      <c r="I68" s="17">
        <f>Toscana!$Q7</f>
        <v>5</v>
      </c>
      <c r="J68" s="17">
        <f>Umbria!$Q7</f>
        <v>2</v>
      </c>
      <c r="K68" s="17">
        <f>Marche!$Q7</f>
        <v>2</v>
      </c>
      <c r="L68" s="17">
        <f>Lazio!$Q7</f>
        <v>15</v>
      </c>
      <c r="M68" s="17">
        <f>Abruzzi!$Q7</f>
        <v>2</v>
      </c>
      <c r="N68" s="17">
        <f>Campania!$Q7</f>
        <v>17</v>
      </c>
      <c r="O68" s="17">
        <f>Puglia!$Q7</f>
        <v>12</v>
      </c>
      <c r="P68" s="17">
        <f>Basilicata!$Q7</f>
        <v>2</v>
      </c>
      <c r="Q68" s="17">
        <f>Calabria!$Q7</f>
        <v>3</v>
      </c>
      <c r="R68" s="17">
        <f>Sicilia!$Q7</f>
        <v>15</v>
      </c>
      <c r="S68" s="17">
        <f>Sardegna!$Q7</f>
        <v>5</v>
      </c>
      <c r="T68">
        <v>0</v>
      </c>
      <c r="U68">
        <v>2</v>
      </c>
      <c r="V68">
        <v>3</v>
      </c>
      <c r="W68" s="17">
        <f>SUM(C68:V68)</f>
        <v>153</v>
      </c>
    </row>
    <row r="69" ht="12.75">
      <c r="A69" s="7"/>
    </row>
    <row r="70" spans="1:23" ht="12.75">
      <c r="A70" s="7" t="s">
        <v>17</v>
      </c>
      <c r="C70" s="17">
        <f>Piemonte!$Q9</f>
        <v>0</v>
      </c>
      <c r="D70" s="17">
        <f>Lombardia!$Q9</f>
        <v>0</v>
      </c>
      <c r="E70" s="17">
        <f>Veneto!$Q9</f>
        <v>0</v>
      </c>
      <c r="F70" s="17">
        <f>'Friuli-VG'!$Q9</f>
        <v>0</v>
      </c>
      <c r="G70" s="17">
        <f>Liguria!$Q9</f>
        <v>0</v>
      </c>
      <c r="H70" s="17">
        <f>EmiliaR!$Q9</f>
        <v>0</v>
      </c>
      <c r="I70" s="17">
        <f>Toscana!$Q9</f>
        <v>0</v>
      </c>
      <c r="J70" s="17">
        <f>Umbria!$Q9</f>
        <v>0</v>
      </c>
      <c r="K70" s="17">
        <f>Marche!$Q9</f>
        <v>0</v>
      </c>
      <c r="L70" s="17">
        <f>Lazio!$Q9</f>
        <v>0</v>
      </c>
      <c r="M70" s="17">
        <f>Abruzzi!$Q9</f>
        <v>0</v>
      </c>
      <c r="N70" s="17">
        <f>Campania!$Q9</f>
        <v>0</v>
      </c>
      <c r="O70" s="17">
        <f>Puglia!$Q9</f>
        <v>1</v>
      </c>
      <c r="P70" s="17">
        <f>Basilicata!$Q9</f>
        <v>0</v>
      </c>
      <c r="Q70" s="17">
        <f>Calabria!$Q9</f>
        <v>0</v>
      </c>
      <c r="R70" s="17">
        <f>Sicilia!$Q9</f>
        <v>3</v>
      </c>
      <c r="S70" s="17">
        <f>Sardegna!$Q9</f>
        <v>0</v>
      </c>
      <c r="T70">
        <v>0</v>
      </c>
      <c r="U70">
        <v>0</v>
      </c>
      <c r="V70">
        <v>0</v>
      </c>
      <c r="W70" s="17">
        <f>SUM(C70:V70)</f>
        <v>4</v>
      </c>
    </row>
    <row r="71" ht="12.75">
      <c r="A71" s="7"/>
    </row>
    <row r="72" spans="1:23" ht="12.75">
      <c r="A72" s="7" t="s">
        <v>53</v>
      </c>
      <c r="C72" s="17">
        <f>Piemonte!$Q11</f>
        <v>0</v>
      </c>
      <c r="D72" s="17">
        <f>Lombardia!$Q11</f>
        <v>0</v>
      </c>
      <c r="E72" s="17">
        <f>Veneto!$Q11</f>
        <v>0</v>
      </c>
      <c r="F72" s="17">
        <f>'Friuli-VG'!$Q11</f>
        <v>0</v>
      </c>
      <c r="G72" s="17">
        <f>Liguria!$Q11</f>
        <v>0</v>
      </c>
      <c r="H72" s="17">
        <f>EmiliaR!$Q11</f>
        <v>0</v>
      </c>
      <c r="I72" s="17">
        <f>Toscana!$Q11</f>
        <v>0</v>
      </c>
      <c r="J72" s="17">
        <f>Umbria!$Q11</f>
        <v>0</v>
      </c>
      <c r="K72" s="17">
        <f>Marche!$Q11</f>
        <v>0</v>
      </c>
      <c r="L72" s="17">
        <f>Lazio!$Q11</f>
        <v>0</v>
      </c>
      <c r="M72" s="17">
        <f>Abruzzi!$Q11</f>
        <v>0</v>
      </c>
      <c r="N72" s="17">
        <f>Campania!$Q11</f>
        <v>0</v>
      </c>
      <c r="O72" s="17">
        <f>Puglia!$Q11</f>
        <v>0</v>
      </c>
      <c r="P72" s="17">
        <f>Basilicata!$Q11</f>
        <v>0</v>
      </c>
      <c r="Q72" s="17">
        <f>Calabria!$Q11</f>
        <v>0</v>
      </c>
      <c r="R72" s="17">
        <f>Sicilia!$Q11</f>
        <v>0</v>
      </c>
      <c r="S72" s="17">
        <f>Sardegna!$Q11</f>
        <v>0</v>
      </c>
      <c r="T72">
        <v>0</v>
      </c>
      <c r="U72">
        <v>0</v>
      </c>
      <c r="V72">
        <v>0</v>
      </c>
      <c r="W72" s="17">
        <f>SUM(C72:V72)</f>
        <v>0</v>
      </c>
    </row>
    <row r="73" ht="12.75">
      <c r="A73" s="7"/>
    </row>
    <row r="74" spans="1:23" ht="12.75">
      <c r="A74" s="7" t="s">
        <v>68</v>
      </c>
      <c r="C74" s="17">
        <f>Piemonte!$Q13</f>
        <v>0</v>
      </c>
      <c r="D74" s="17">
        <f>Lombardia!$Q13</f>
        <v>0</v>
      </c>
      <c r="E74" s="17">
        <f>Veneto!$Q13</f>
        <v>0</v>
      </c>
      <c r="F74" s="17">
        <f>'Friuli-VG'!$Q13</f>
        <v>0</v>
      </c>
      <c r="G74" s="17">
        <f>Liguria!$Q13</f>
        <v>0</v>
      </c>
      <c r="H74" s="17">
        <f>EmiliaR!$Q13</f>
        <v>0</v>
      </c>
      <c r="I74" s="17">
        <f>Toscana!$Q13</f>
        <v>0</v>
      </c>
      <c r="J74" s="17">
        <f>Umbria!$Q13</f>
        <v>0</v>
      </c>
      <c r="K74" s="17">
        <f>Marche!$Q13</f>
        <v>0</v>
      </c>
      <c r="L74" s="17">
        <f>Lazio!$Q13</f>
        <v>0</v>
      </c>
      <c r="M74" s="17">
        <f>Abruzzi!$Q13</f>
        <v>0</v>
      </c>
      <c r="N74" s="17">
        <f>Campania!$Q13</f>
        <v>0</v>
      </c>
      <c r="O74" s="17">
        <f>Puglia!$Q13</f>
        <v>0</v>
      </c>
      <c r="P74" s="17">
        <f>Basilicata!$Q13</f>
        <v>0</v>
      </c>
      <c r="Q74" s="17">
        <f>Calabria!$Q13</f>
        <v>0</v>
      </c>
      <c r="R74" s="17">
        <f>Sicilia!$Q13</f>
        <v>0</v>
      </c>
      <c r="S74" s="17">
        <f>Sardegna!$Q13</f>
        <v>0</v>
      </c>
      <c r="T74">
        <v>0</v>
      </c>
      <c r="U74">
        <v>0</v>
      </c>
      <c r="V74">
        <v>1</v>
      </c>
      <c r="W74" s="17">
        <f>SUM(C74:V74)</f>
        <v>1</v>
      </c>
    </row>
    <row r="75" ht="12.75">
      <c r="A75" s="7"/>
    </row>
    <row r="76" spans="1:24" ht="12.75">
      <c r="A76" s="7" t="s">
        <v>67</v>
      </c>
      <c r="C76">
        <f aca="true" t="shared" si="2" ref="C76:M76">SUM(C64:C75)</f>
        <v>22</v>
      </c>
      <c r="D76">
        <f t="shared" si="2"/>
        <v>47</v>
      </c>
      <c r="E76">
        <f t="shared" si="2"/>
        <v>24</v>
      </c>
      <c r="F76">
        <f t="shared" si="2"/>
        <v>7</v>
      </c>
      <c r="G76">
        <f t="shared" si="2"/>
        <v>8</v>
      </c>
      <c r="H76">
        <f t="shared" si="2"/>
        <v>21</v>
      </c>
      <c r="I76">
        <f t="shared" si="2"/>
        <v>18</v>
      </c>
      <c r="J76">
        <f t="shared" si="2"/>
        <v>7</v>
      </c>
      <c r="K76">
        <f t="shared" si="2"/>
        <v>8</v>
      </c>
      <c r="L76">
        <f t="shared" si="2"/>
        <v>27</v>
      </c>
      <c r="M76">
        <f t="shared" si="2"/>
        <v>7</v>
      </c>
      <c r="N76">
        <f aca="true" t="shared" si="3" ref="N76:W76">SUM(N64:N75)</f>
        <v>30</v>
      </c>
      <c r="O76">
        <f t="shared" si="3"/>
        <v>21</v>
      </c>
      <c r="P76">
        <f t="shared" si="3"/>
        <v>7</v>
      </c>
      <c r="Q76">
        <f t="shared" si="3"/>
        <v>10</v>
      </c>
      <c r="R76">
        <f t="shared" si="3"/>
        <v>26</v>
      </c>
      <c r="S76">
        <f t="shared" si="3"/>
        <v>9</v>
      </c>
      <c r="T76">
        <f t="shared" si="3"/>
        <v>1</v>
      </c>
      <c r="U76">
        <f t="shared" si="3"/>
        <v>7</v>
      </c>
      <c r="V76">
        <f t="shared" si="3"/>
        <v>6</v>
      </c>
      <c r="W76">
        <f t="shared" si="3"/>
        <v>313</v>
      </c>
      <c r="X76">
        <f>SUM(C76:V76)</f>
        <v>313</v>
      </c>
    </row>
    <row r="77" ht="12.75">
      <c r="A77" s="7"/>
    </row>
    <row r="78" ht="12.75">
      <c r="A78" s="7"/>
    </row>
    <row r="79" ht="12.75">
      <c r="A79" t="s">
        <v>116</v>
      </c>
    </row>
    <row r="80" spans="1:23" ht="12.75">
      <c r="A80" t="s">
        <v>138</v>
      </c>
      <c r="C80" t="s">
        <v>139</v>
      </c>
      <c r="D80" t="s">
        <v>140</v>
      </c>
      <c r="E80" t="s">
        <v>141</v>
      </c>
      <c r="F80" t="s">
        <v>142</v>
      </c>
      <c r="G80" t="s">
        <v>143</v>
      </c>
      <c r="H80" t="s">
        <v>144</v>
      </c>
      <c r="I80" t="s">
        <v>145</v>
      </c>
      <c r="J80" t="s">
        <v>146</v>
      </c>
      <c r="K80" t="s">
        <v>147</v>
      </c>
      <c r="L80" t="s">
        <v>148</v>
      </c>
      <c r="M80" t="s">
        <v>149</v>
      </c>
      <c r="N80" t="s">
        <v>150</v>
      </c>
      <c r="O80" t="s">
        <v>151</v>
      </c>
      <c r="P80" t="s">
        <v>152</v>
      </c>
      <c r="Q80" t="s">
        <v>153</v>
      </c>
      <c r="R80" t="s">
        <v>154</v>
      </c>
      <c r="S80" t="s">
        <v>155</v>
      </c>
      <c r="T80" t="s">
        <v>156</v>
      </c>
      <c r="U80" t="s">
        <v>157</v>
      </c>
      <c r="V80" t="s">
        <v>158</v>
      </c>
      <c r="W80" t="s">
        <v>136</v>
      </c>
    </row>
    <row r="82" spans="1:23" ht="12.75">
      <c r="A82" s="7" t="s">
        <v>66</v>
      </c>
      <c r="C82" s="17">
        <f>C64-C44</f>
        <v>0</v>
      </c>
      <c r="D82" s="17">
        <f aca="true" t="shared" si="4" ref="D82:M84">D64-D44</f>
        <v>0</v>
      </c>
      <c r="E82" s="17">
        <f t="shared" si="4"/>
        <v>0</v>
      </c>
      <c r="F82" s="17">
        <f t="shared" si="4"/>
        <v>0</v>
      </c>
      <c r="G82" s="17">
        <f t="shared" si="4"/>
        <v>0</v>
      </c>
      <c r="H82" s="17">
        <f t="shared" si="4"/>
        <v>0</v>
      </c>
      <c r="I82" s="17">
        <f t="shared" si="4"/>
        <v>0</v>
      </c>
      <c r="J82" s="17">
        <f t="shared" si="4"/>
        <v>0</v>
      </c>
      <c r="K82" s="17">
        <f t="shared" si="4"/>
        <v>0</v>
      </c>
      <c r="L82" s="17">
        <f t="shared" si="4"/>
        <v>0</v>
      </c>
      <c r="M82" s="17">
        <f t="shared" si="4"/>
        <v>0</v>
      </c>
      <c r="N82" s="17">
        <f aca="true" t="shared" si="5" ref="N82:V82">N64-N44</f>
        <v>0</v>
      </c>
      <c r="O82" s="17">
        <f t="shared" si="5"/>
        <v>0</v>
      </c>
      <c r="P82" s="17">
        <f t="shared" si="5"/>
        <v>0</v>
      </c>
      <c r="Q82" s="17">
        <f t="shared" si="5"/>
        <v>0</v>
      </c>
      <c r="R82" s="17">
        <f t="shared" si="5"/>
        <v>0</v>
      </c>
      <c r="S82" s="17">
        <f t="shared" si="5"/>
        <v>0</v>
      </c>
      <c r="T82" s="17">
        <f t="shared" si="5"/>
        <v>0</v>
      </c>
      <c r="U82" s="17">
        <f t="shared" si="5"/>
        <v>0</v>
      </c>
      <c r="V82" s="17">
        <f t="shared" si="5"/>
        <v>0</v>
      </c>
      <c r="W82" s="17">
        <f>SUM(C82:V82)</f>
        <v>0</v>
      </c>
    </row>
    <row r="83" ht="12.75">
      <c r="A83" s="7"/>
    </row>
    <row r="84" spans="1:23" ht="12.75">
      <c r="A84" s="7" t="s">
        <v>63</v>
      </c>
      <c r="C84" s="17">
        <f>C66-C46</f>
        <v>0</v>
      </c>
      <c r="D84" s="17">
        <f t="shared" si="4"/>
        <v>0</v>
      </c>
      <c r="E84" s="17">
        <f t="shared" si="4"/>
        <v>0</v>
      </c>
      <c r="F84" s="17">
        <f t="shared" si="4"/>
        <v>0</v>
      </c>
      <c r="G84" s="17">
        <f t="shared" si="4"/>
        <v>0</v>
      </c>
      <c r="H84" s="17">
        <f t="shared" si="4"/>
        <v>0</v>
      </c>
      <c r="I84" s="17">
        <f t="shared" si="4"/>
        <v>0</v>
      </c>
      <c r="J84" s="17">
        <f t="shared" si="4"/>
        <v>0</v>
      </c>
      <c r="K84" s="17">
        <f t="shared" si="4"/>
        <v>0</v>
      </c>
      <c r="L84" s="17">
        <f t="shared" si="4"/>
        <v>0</v>
      </c>
      <c r="M84" s="17">
        <f t="shared" si="4"/>
        <v>0</v>
      </c>
      <c r="N84" s="17">
        <f aca="true" t="shared" si="6" ref="N84:V84">N66-N46</f>
        <v>0</v>
      </c>
      <c r="O84" s="17">
        <f t="shared" si="6"/>
        <v>0</v>
      </c>
      <c r="P84" s="17">
        <f t="shared" si="6"/>
        <v>0</v>
      </c>
      <c r="Q84" s="17">
        <f t="shared" si="6"/>
        <v>0</v>
      </c>
      <c r="R84" s="17">
        <f t="shared" si="6"/>
        <v>0</v>
      </c>
      <c r="S84" s="17">
        <f t="shared" si="6"/>
        <v>0</v>
      </c>
      <c r="T84" s="17">
        <f t="shared" si="6"/>
        <v>0</v>
      </c>
      <c r="U84" s="17">
        <f t="shared" si="6"/>
        <v>0</v>
      </c>
      <c r="V84" s="17">
        <f t="shared" si="6"/>
        <v>0</v>
      </c>
      <c r="W84" s="17">
        <f>SUM(C84:V84)</f>
        <v>0</v>
      </c>
    </row>
    <row r="85" ht="12.75">
      <c r="A85" s="7"/>
    </row>
    <row r="86" spans="1:23" ht="12.75">
      <c r="A86" s="7" t="s">
        <v>132</v>
      </c>
      <c r="C86" s="17">
        <f>C68-C48</f>
        <v>0</v>
      </c>
      <c r="D86" s="17">
        <f aca="true" t="shared" si="7" ref="D86:M86">D68-D48</f>
        <v>0</v>
      </c>
      <c r="E86" s="17">
        <f t="shared" si="7"/>
        <v>0</v>
      </c>
      <c r="F86" s="17">
        <f t="shared" si="7"/>
        <v>0</v>
      </c>
      <c r="G86" s="17">
        <f t="shared" si="7"/>
        <v>0</v>
      </c>
      <c r="H86" s="17">
        <f t="shared" si="7"/>
        <v>0</v>
      </c>
      <c r="I86" s="17">
        <f t="shared" si="7"/>
        <v>0</v>
      </c>
      <c r="J86" s="17">
        <f t="shared" si="7"/>
        <v>0</v>
      </c>
      <c r="K86" s="17">
        <f t="shared" si="7"/>
        <v>0</v>
      </c>
      <c r="L86" s="17">
        <f t="shared" si="7"/>
        <v>0</v>
      </c>
      <c r="M86" s="17">
        <f t="shared" si="7"/>
        <v>0</v>
      </c>
      <c r="N86" s="17">
        <f aca="true" t="shared" si="8" ref="N86:V86">N68-N48</f>
        <v>0</v>
      </c>
      <c r="O86" s="17">
        <f t="shared" si="8"/>
        <v>0</v>
      </c>
      <c r="P86" s="17">
        <f t="shared" si="8"/>
        <v>0</v>
      </c>
      <c r="Q86" s="17">
        <f t="shared" si="8"/>
        <v>0</v>
      </c>
      <c r="R86" s="17">
        <f t="shared" si="8"/>
        <v>0</v>
      </c>
      <c r="S86" s="17">
        <f t="shared" si="8"/>
        <v>0</v>
      </c>
      <c r="T86" s="17">
        <f t="shared" si="8"/>
        <v>0</v>
      </c>
      <c r="U86" s="17">
        <f t="shared" si="8"/>
        <v>0</v>
      </c>
      <c r="V86" s="17">
        <f t="shared" si="8"/>
        <v>0</v>
      </c>
      <c r="W86" s="17">
        <f>SUM(C86:V86)</f>
        <v>0</v>
      </c>
    </row>
    <row r="87" ht="12.75">
      <c r="A87" s="7"/>
    </row>
    <row r="88" spans="1:23" ht="12.75">
      <c r="A88" s="7" t="s">
        <v>17</v>
      </c>
      <c r="C88" s="17">
        <f>C70-C50</f>
        <v>0</v>
      </c>
      <c r="D88" s="17">
        <f aca="true" t="shared" si="9" ref="D88:M88">D70-D50</f>
        <v>0</v>
      </c>
      <c r="E88" s="17">
        <f t="shared" si="9"/>
        <v>0</v>
      </c>
      <c r="F88" s="17">
        <f t="shared" si="9"/>
        <v>0</v>
      </c>
      <c r="G88" s="17">
        <f t="shared" si="9"/>
        <v>0</v>
      </c>
      <c r="H88" s="17">
        <f t="shared" si="9"/>
        <v>0</v>
      </c>
      <c r="I88" s="17">
        <f t="shared" si="9"/>
        <v>0</v>
      </c>
      <c r="J88" s="17">
        <f t="shared" si="9"/>
        <v>0</v>
      </c>
      <c r="K88" s="17">
        <f t="shared" si="9"/>
        <v>0</v>
      </c>
      <c r="L88" s="17">
        <f t="shared" si="9"/>
        <v>0</v>
      </c>
      <c r="M88" s="17">
        <f t="shared" si="9"/>
        <v>0</v>
      </c>
      <c r="N88" s="17">
        <f aca="true" t="shared" si="10" ref="N88:V88">N70-N50</f>
        <v>0</v>
      </c>
      <c r="O88" s="17">
        <f t="shared" si="10"/>
        <v>0</v>
      </c>
      <c r="P88" s="17">
        <f t="shared" si="10"/>
        <v>0</v>
      </c>
      <c r="Q88" s="17">
        <f t="shared" si="10"/>
        <v>0</v>
      </c>
      <c r="R88" s="17">
        <f t="shared" si="10"/>
        <v>0</v>
      </c>
      <c r="S88" s="17">
        <f t="shared" si="10"/>
        <v>0</v>
      </c>
      <c r="T88" s="17">
        <f t="shared" si="10"/>
        <v>0</v>
      </c>
      <c r="U88" s="17">
        <f t="shared" si="10"/>
        <v>0</v>
      </c>
      <c r="V88" s="17">
        <f t="shared" si="10"/>
        <v>0</v>
      </c>
      <c r="W88" s="17">
        <f>SUM(C88:V88)</f>
        <v>0</v>
      </c>
    </row>
    <row r="89" ht="12.75">
      <c r="A89" s="7"/>
    </row>
    <row r="90" spans="1:23" ht="12.75">
      <c r="A90" s="7" t="s">
        <v>53</v>
      </c>
      <c r="C90" s="17">
        <f>C72-C52</f>
        <v>0</v>
      </c>
      <c r="D90" s="17">
        <f aca="true" t="shared" si="11" ref="D90:M90">D72-D52</f>
        <v>0</v>
      </c>
      <c r="E90" s="17">
        <f t="shared" si="11"/>
        <v>0</v>
      </c>
      <c r="F90" s="17">
        <f t="shared" si="11"/>
        <v>0</v>
      </c>
      <c r="G90" s="17">
        <f t="shared" si="11"/>
        <v>0</v>
      </c>
      <c r="H90" s="17">
        <f t="shared" si="11"/>
        <v>0</v>
      </c>
      <c r="I90" s="17">
        <f t="shared" si="11"/>
        <v>0</v>
      </c>
      <c r="J90" s="17">
        <f t="shared" si="11"/>
        <v>0</v>
      </c>
      <c r="K90" s="17">
        <f t="shared" si="11"/>
        <v>0</v>
      </c>
      <c r="L90" s="17">
        <f t="shared" si="11"/>
        <v>0</v>
      </c>
      <c r="M90" s="17">
        <f t="shared" si="11"/>
        <v>0</v>
      </c>
      <c r="N90" s="17">
        <f aca="true" t="shared" si="12" ref="N90:V90">N72-N52</f>
        <v>0</v>
      </c>
      <c r="O90" s="17">
        <f t="shared" si="12"/>
        <v>0</v>
      </c>
      <c r="P90" s="17">
        <f t="shared" si="12"/>
        <v>0</v>
      </c>
      <c r="Q90" s="17">
        <f t="shared" si="12"/>
        <v>0</v>
      </c>
      <c r="R90" s="17">
        <f t="shared" si="12"/>
        <v>0</v>
      </c>
      <c r="S90" s="17">
        <f t="shared" si="12"/>
        <v>0</v>
      </c>
      <c r="T90" s="17">
        <f t="shared" si="12"/>
        <v>0</v>
      </c>
      <c r="U90" s="17">
        <f t="shared" si="12"/>
        <v>0</v>
      </c>
      <c r="V90" s="17">
        <f t="shared" si="12"/>
        <v>0</v>
      </c>
      <c r="W90" s="17">
        <f>SUM(C90:V90)</f>
        <v>0</v>
      </c>
    </row>
    <row r="91" ht="12.75">
      <c r="A91" s="7"/>
    </row>
    <row r="92" spans="1:23" ht="12.75">
      <c r="A92" s="7" t="s">
        <v>68</v>
      </c>
      <c r="C92" s="17">
        <f aca="true" t="shared" si="13" ref="C92:M92">C74-C54</f>
        <v>0</v>
      </c>
      <c r="D92" s="17">
        <f t="shared" si="13"/>
        <v>0</v>
      </c>
      <c r="E92" s="17">
        <f t="shared" si="13"/>
        <v>0</v>
      </c>
      <c r="F92" s="17">
        <f t="shared" si="13"/>
        <v>0</v>
      </c>
      <c r="G92" s="17">
        <f t="shared" si="13"/>
        <v>0</v>
      </c>
      <c r="H92" s="17">
        <f t="shared" si="13"/>
        <v>0</v>
      </c>
      <c r="I92" s="17">
        <f t="shared" si="13"/>
        <v>0</v>
      </c>
      <c r="J92" s="17">
        <f t="shared" si="13"/>
        <v>0</v>
      </c>
      <c r="K92" s="17">
        <f t="shared" si="13"/>
        <v>0</v>
      </c>
      <c r="L92" s="17">
        <f t="shared" si="13"/>
        <v>0</v>
      </c>
      <c r="M92" s="17">
        <f t="shared" si="13"/>
        <v>0</v>
      </c>
      <c r="N92" s="17">
        <f aca="true" t="shared" si="14" ref="N92:V92">N74-N54</f>
        <v>0</v>
      </c>
      <c r="O92" s="17">
        <f t="shared" si="14"/>
        <v>0</v>
      </c>
      <c r="P92" s="17">
        <f t="shared" si="14"/>
        <v>0</v>
      </c>
      <c r="Q92" s="17">
        <f t="shared" si="14"/>
        <v>0</v>
      </c>
      <c r="R92" s="17">
        <f t="shared" si="14"/>
        <v>0</v>
      </c>
      <c r="S92" s="17">
        <f t="shared" si="14"/>
        <v>0</v>
      </c>
      <c r="T92" s="17">
        <f t="shared" si="14"/>
        <v>0</v>
      </c>
      <c r="U92" s="17">
        <f t="shared" si="14"/>
        <v>0</v>
      </c>
      <c r="V92" s="17">
        <f t="shared" si="14"/>
        <v>0</v>
      </c>
      <c r="W92" s="17">
        <f>SUM(C92:V92)</f>
        <v>0</v>
      </c>
    </row>
    <row r="93" ht="12.75">
      <c r="A93" s="7"/>
    </row>
    <row r="94" spans="1:23" ht="12.75">
      <c r="A94" s="7" t="s">
        <v>67</v>
      </c>
      <c r="C94">
        <f aca="true" t="shared" si="15" ref="C94:M94">SUM(C82:C93)</f>
        <v>0</v>
      </c>
      <c r="D94">
        <f t="shared" si="15"/>
        <v>0</v>
      </c>
      <c r="E94">
        <f t="shared" si="15"/>
        <v>0</v>
      </c>
      <c r="F94">
        <f t="shared" si="15"/>
        <v>0</v>
      </c>
      <c r="G94">
        <f t="shared" si="15"/>
        <v>0</v>
      </c>
      <c r="H94">
        <f t="shared" si="15"/>
        <v>0</v>
      </c>
      <c r="I94">
        <f t="shared" si="15"/>
        <v>0</v>
      </c>
      <c r="J94">
        <f t="shared" si="15"/>
        <v>0</v>
      </c>
      <c r="K94">
        <f t="shared" si="15"/>
        <v>0</v>
      </c>
      <c r="L94">
        <f t="shared" si="15"/>
        <v>0</v>
      </c>
      <c r="M94">
        <f t="shared" si="15"/>
        <v>0</v>
      </c>
      <c r="N94">
        <f aca="true" t="shared" si="16" ref="N94:W94">SUM(N82:N93)</f>
        <v>0</v>
      </c>
      <c r="O94">
        <f t="shared" si="16"/>
        <v>0</v>
      </c>
      <c r="P94">
        <f t="shared" si="16"/>
        <v>0</v>
      </c>
      <c r="Q94">
        <f t="shared" si="16"/>
        <v>0</v>
      </c>
      <c r="R94">
        <f t="shared" si="16"/>
        <v>0</v>
      </c>
      <c r="S94">
        <f t="shared" si="16"/>
        <v>0</v>
      </c>
      <c r="T94">
        <f t="shared" si="16"/>
        <v>0</v>
      </c>
      <c r="U94">
        <f t="shared" si="16"/>
        <v>0</v>
      </c>
      <c r="V94">
        <f t="shared" si="16"/>
        <v>0</v>
      </c>
      <c r="W94">
        <f t="shared" si="16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5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7" max="7" width="9.57421875" style="0" bestFit="1" customWidth="1"/>
  </cols>
  <sheetData>
    <row r="1" spans="1:10" ht="18">
      <c r="A1" s="7" t="s">
        <v>78</v>
      </c>
      <c r="C1" t="s">
        <v>70</v>
      </c>
      <c r="E1" s="9">
        <v>7</v>
      </c>
      <c r="G1" t="s">
        <v>64</v>
      </c>
      <c r="I1" s="9">
        <v>4</v>
      </c>
      <c r="J1" s="9"/>
    </row>
    <row r="2" spans="7:27" ht="18">
      <c r="G2" t="s">
        <v>163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28.5" customHeight="1">
      <c r="A3" s="1" t="s">
        <v>54</v>
      </c>
      <c r="B3" s="3">
        <v>146130</v>
      </c>
      <c r="C3" s="2">
        <v>27.16</v>
      </c>
      <c r="D3" s="2">
        <v>2</v>
      </c>
      <c r="E3" s="2"/>
      <c r="F3" s="13" t="s">
        <v>66</v>
      </c>
      <c r="G3" s="17">
        <f>B3+B5+B7+B8</f>
        <v>221702</v>
      </c>
      <c r="H3" s="17">
        <f>G3*Totale!G3</f>
        <v>221702</v>
      </c>
      <c r="I3" s="11">
        <f>H3*100/$H$15</f>
        <v>41.205333412633216</v>
      </c>
      <c r="J3" s="17">
        <f>IF(I3&gt;=8,H3,0)</f>
        <v>221702</v>
      </c>
      <c r="K3" s="11">
        <f>J3*100/$J$15</f>
        <v>45.320037940113494</v>
      </c>
      <c r="L3" s="10">
        <f>J3/$J$16</f>
        <v>3.1724285959590177</v>
      </c>
      <c r="M3" s="17">
        <f>IF(J3=MAX($J$3:$J$13),0,J3)</f>
        <v>0</v>
      </c>
      <c r="N3" s="10">
        <f>IF(J3&lt;MAX($J$3:$J$13),M3/$M$16,$I$1)</f>
        <v>4</v>
      </c>
      <c r="O3" s="10">
        <f>IF(MAX($L$3:$L$13)&gt;=$I$1,L3,N3)</f>
        <v>4</v>
      </c>
      <c r="P3" s="15">
        <f>INT(O3)</f>
        <v>4</v>
      </c>
      <c r="Q3" s="15">
        <f>P3+S3+U3+W3+Y3+AA3</f>
        <v>4</v>
      </c>
      <c r="R3" s="10">
        <f>O3-P3</f>
        <v>0</v>
      </c>
      <c r="S3">
        <f>IF($P$15&lt;$E$1,1,0)*IF(R3=MAX($R$3:$R$13),1,0)</f>
        <v>0</v>
      </c>
      <c r="T3" s="10">
        <f>IF(S3=1,0,R3)</f>
        <v>0</v>
      </c>
      <c r="U3">
        <f>IF($S$15&lt;$E$1,1,0)*IF(T3=MAX($T$3:$T$15),1,0)</f>
        <v>0</v>
      </c>
      <c r="V3" s="10">
        <f>IF(U3=1,0,T3)</f>
        <v>0</v>
      </c>
      <c r="W3">
        <f>IF($U$15&lt;$E$1,1,0)*IF(V3=MAX($V$3:$V$13),1,0)</f>
        <v>0</v>
      </c>
      <c r="X3" s="10">
        <f>IF(W3=1,0,V3)</f>
        <v>0</v>
      </c>
      <c r="Y3">
        <f>IF(W$15&lt;$E$1,1,0)*IF(X3=MAX(X$3:X$13),1,0)</f>
        <v>0</v>
      </c>
      <c r="Z3" s="10">
        <f>IF(Y3=1,0,X3)</f>
        <v>0</v>
      </c>
      <c r="AA3">
        <f>IF(Y$15&lt;$E$1,1,0)*IF(Z3=MAX(Z$3:Z$13),1,0)</f>
        <v>0</v>
      </c>
    </row>
    <row r="4" spans="1:26" ht="15.75">
      <c r="A4" s="1" t="s">
        <v>2</v>
      </c>
      <c r="B4" s="3">
        <v>55966</v>
      </c>
      <c r="C4" s="2">
        <v>10.4</v>
      </c>
      <c r="D4" s="2">
        <v>1</v>
      </c>
      <c r="E4" s="2"/>
      <c r="F4" s="13"/>
      <c r="G4" s="17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26.25">
      <c r="A5" s="1" t="s">
        <v>55</v>
      </c>
      <c r="B5" s="3">
        <v>48916</v>
      </c>
      <c r="C5" s="2">
        <v>9.09</v>
      </c>
      <c r="D5" s="2">
        <v>1</v>
      </c>
      <c r="E5" s="2"/>
      <c r="F5" s="13" t="s">
        <v>174</v>
      </c>
      <c r="G5" s="17">
        <f>B4+B6</f>
        <v>79423</v>
      </c>
      <c r="H5" s="17">
        <f>G5*Totale!G5</f>
        <v>79423</v>
      </c>
      <c r="I5" s="11">
        <f>H5*100/$H$15</f>
        <v>14.761487021459292</v>
      </c>
      <c r="J5" s="17">
        <f>IF(I5&gt;=8,H5,0)</f>
        <v>79423</v>
      </c>
      <c r="K5" s="11">
        <f>J5*100/$J$15</f>
        <v>16.235547596853586</v>
      </c>
      <c r="L5" s="10">
        <f>J5/$J$16</f>
        <v>1.1364976246351095</v>
      </c>
      <c r="M5" s="17">
        <f>IF(J5=MAX($J$3:$J$13),0,J5)</f>
        <v>79423</v>
      </c>
      <c r="N5" s="10">
        <f>IF(J5&lt;MAX($J$3:$J$13),M5/$M$16,$I$1)</f>
        <v>0.890761863104651</v>
      </c>
      <c r="O5" s="10">
        <f>IF(MAX($L$3:$L$13)&gt;=$I$1,L5,N5)</f>
        <v>0.890761863104651</v>
      </c>
      <c r="P5" s="15">
        <f>INT(O5)</f>
        <v>0</v>
      </c>
      <c r="Q5" s="15">
        <f>P5+S5+U5+W5+Y5+AA5</f>
        <v>1</v>
      </c>
      <c r="R5" s="10">
        <f>O5-P5</f>
        <v>0.890761863104651</v>
      </c>
      <c r="S5">
        <f>IF($P$15&lt;$E$1,1,0)*IF(R5=MAX($R$3:$R$13),1,0)</f>
        <v>1</v>
      </c>
      <c r="T5" s="10">
        <f>IF(S5=1,0,R5)</f>
        <v>0</v>
      </c>
      <c r="U5">
        <f>IF($S$15&lt;$E$1,1,0)*IF(T5=MAX($T$3:$T$15),1,0)</f>
        <v>0</v>
      </c>
      <c r="V5" s="10">
        <f>IF(U5=1,0,T5)</f>
        <v>0</v>
      </c>
      <c r="W5">
        <f>IF($U$15&lt;$E$1,1,0)*IF(V5=MAX($V$3:$V$13),1,0)</f>
        <v>0</v>
      </c>
      <c r="X5" s="10">
        <f>IF(W5=1,0,V5)</f>
        <v>0</v>
      </c>
      <c r="Y5">
        <f>IF(W$15&lt;$E$1,1,0)*IF(X5=MAX(X$3:X$13),1,0)</f>
        <v>0</v>
      </c>
      <c r="Z5" s="10">
        <f>IF(Y5=1,0,X5)</f>
        <v>0</v>
      </c>
      <c r="AA5">
        <f>IF(Y$15&lt;$E$1,1,0)*IF(Z5=MAX(Z$3:Z$13),1,0)</f>
        <v>0</v>
      </c>
    </row>
    <row r="6" spans="1:26" ht="26.25">
      <c r="A6" s="1" t="s">
        <v>56</v>
      </c>
      <c r="B6" s="3">
        <v>23457</v>
      </c>
      <c r="C6" s="2">
        <v>4.36</v>
      </c>
      <c r="D6" s="2"/>
      <c r="E6" s="2"/>
      <c r="F6" s="13"/>
      <c r="G6" s="17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26.25">
      <c r="A7" s="1" t="s">
        <v>3</v>
      </c>
      <c r="B7" s="3">
        <v>16212</v>
      </c>
      <c r="C7" s="2">
        <v>3.01</v>
      </c>
      <c r="D7" s="2"/>
      <c r="E7" s="2"/>
      <c r="F7" s="13" t="s">
        <v>65</v>
      </c>
      <c r="G7" s="17">
        <f>B14+B15+B17+B19</f>
        <v>188067</v>
      </c>
      <c r="H7" s="17">
        <f>G7*Totale!G7</f>
        <v>188067</v>
      </c>
      <c r="I7" s="11">
        <f>H7*100/$H$15</f>
        <v>34.95396270179651</v>
      </c>
      <c r="J7" s="17">
        <f>IF(I7&gt;=8,H7,0)</f>
        <v>188067</v>
      </c>
      <c r="K7" s="11">
        <f>J7*100/$J$15</f>
        <v>38.44441446303292</v>
      </c>
      <c r="L7" s="10">
        <f>J7/$J$16</f>
        <v>2.6911310171140745</v>
      </c>
      <c r="M7" s="17">
        <f>IF(J7=MAX($J$3:$J$13),0,J7)</f>
        <v>188067</v>
      </c>
      <c r="N7" s="10">
        <f>IF(J7&lt;MAX($J$3:$J$13),M7/$M$16,$I$1)</f>
        <v>2.109249352309815</v>
      </c>
      <c r="O7" s="10">
        <f>IF(MAX($L$3:$L$13)&gt;=$I$1,L7,N7)</f>
        <v>2.109249352309815</v>
      </c>
      <c r="P7" s="15">
        <f>INT(O7)</f>
        <v>2</v>
      </c>
      <c r="Q7" s="15">
        <f>P7+S7+U7+W7+Y7+AA7</f>
        <v>2</v>
      </c>
      <c r="R7" s="10">
        <f>O7-P7</f>
        <v>0.1092493523098148</v>
      </c>
      <c r="S7">
        <f>IF($P$15&lt;$E$1,1,0)*IF(R7=MAX($R$3:$R$13),1,0)</f>
        <v>0</v>
      </c>
      <c r="T7" s="10">
        <f>IF(S7=1,0,R7)</f>
        <v>0.1092493523098148</v>
      </c>
      <c r="U7">
        <f>IF($S$15&lt;$E$1,1,0)*IF(T7=MAX($T$3:$T$15),1,0)</f>
        <v>0</v>
      </c>
      <c r="V7" s="10">
        <f>IF(U7=1,0,T7)</f>
        <v>0.1092493523098148</v>
      </c>
      <c r="W7">
        <f>IF($U$15&lt;$E$1,1,0)*IF(V7=MAX($V$3:$V$13),1,0)</f>
        <v>0</v>
      </c>
      <c r="X7" s="10">
        <f>IF(W7=1,0,V7)</f>
        <v>0.1092493523098148</v>
      </c>
      <c r="Y7">
        <f>IF(W$15&lt;$E$1,1,0)*IF(X7=MAX(X$3:X$13),1,0)</f>
        <v>0</v>
      </c>
      <c r="Z7" s="10">
        <f>IF(Y7=1,0,X7)</f>
        <v>0.1092493523098148</v>
      </c>
      <c r="AA7">
        <f>IF(Y$15&lt;$E$1,1,0)*IF(Z7=MAX(Z$3:Z$13),1,0)</f>
        <v>0</v>
      </c>
    </row>
    <row r="8" spans="1:26" ht="26.25">
      <c r="A8" s="1" t="s">
        <v>5</v>
      </c>
      <c r="B8" s="3">
        <v>10444</v>
      </c>
      <c r="C8" s="2">
        <v>1.94</v>
      </c>
      <c r="D8" s="2"/>
      <c r="E8" s="2"/>
      <c r="F8" s="13"/>
      <c r="G8" s="17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15.75">
      <c r="A9" s="1" t="s">
        <v>8</v>
      </c>
      <c r="B9" s="3">
        <v>3477</v>
      </c>
      <c r="C9" s="2">
        <v>0.65</v>
      </c>
      <c r="D9" s="2"/>
      <c r="E9" s="2"/>
      <c r="F9" s="13" t="s">
        <v>17</v>
      </c>
      <c r="G9" s="17">
        <f>B16</f>
        <v>35436</v>
      </c>
      <c r="H9" s="17">
        <f>G9*Totale!G9</f>
        <v>35436</v>
      </c>
      <c r="I9" s="11">
        <f>H9*100/$H$15</f>
        <v>6.58610294363637</v>
      </c>
      <c r="J9" s="17">
        <f>IF(I9&gt;=8,H9,0)</f>
        <v>0</v>
      </c>
      <c r="K9" s="11">
        <f>J9*100/$J$15</f>
        <v>0</v>
      </c>
      <c r="L9" s="10">
        <f>J9/$J$16</f>
        <v>0</v>
      </c>
      <c r="M9" s="17">
        <f>IF(J9=MAX($J$3:$J$13),0,J9)</f>
        <v>0</v>
      </c>
      <c r="N9" s="10">
        <f>IF(J9&lt;MAX($J$3:$J$13),M9/$M$16,$I$1)</f>
        <v>0</v>
      </c>
      <c r="O9" s="10">
        <f>IF(MAX($L$3:$L$13)&gt;=$I$1,L9,N9)</f>
        <v>0</v>
      </c>
      <c r="P9" s="15">
        <f>INT(O9)</f>
        <v>0</v>
      </c>
      <c r="Q9" s="15">
        <f>P9+S9+U9+W9+Y9+AA9</f>
        <v>0</v>
      </c>
      <c r="R9" s="10">
        <f>O9-P9</f>
        <v>0</v>
      </c>
      <c r="S9">
        <f>IF($P$15&lt;$E$1,1,0)*IF(R9=MAX($R$3:$R$13),1,0)</f>
        <v>0</v>
      </c>
      <c r="T9" s="10">
        <f>IF(S9=1,0,R9)</f>
        <v>0</v>
      </c>
      <c r="U9">
        <f>IF($S$15&lt;$E$1,1,0)*IF(T9=MAX($T$3:$T$15),1,0)</f>
        <v>0</v>
      </c>
      <c r="V9" s="10">
        <f>IF(U9=1,0,T9)</f>
        <v>0</v>
      </c>
      <c r="W9">
        <f>IF($U$15&lt;$E$1,1,0)*IF(V9=MAX($V$3:$V$13),1,0)</f>
        <v>0</v>
      </c>
      <c r="X9" s="10">
        <f>IF(W9=1,0,V9)</f>
        <v>0</v>
      </c>
      <c r="Y9">
        <f>IF(W$15&lt;$E$1,1,0)*IF(X9=MAX(X$3:X$13),1,0)</f>
        <v>0</v>
      </c>
      <c r="Z9" s="10">
        <f>IF(Y9=1,0,X9)</f>
        <v>0</v>
      </c>
      <c r="AA9">
        <f>IF(Y$15&lt;$E$1,1,0)*IF(Z9=MAX(Z$3:Z$13),1,0)</f>
        <v>0</v>
      </c>
    </row>
    <row r="10" spans="1:26" ht="26.25">
      <c r="A10" s="1" t="s">
        <v>7</v>
      </c>
      <c r="B10" s="3">
        <v>3005</v>
      </c>
      <c r="C10" s="2">
        <v>0.56</v>
      </c>
      <c r="D10" s="2"/>
      <c r="E10" s="2"/>
      <c r="F10" s="13"/>
      <c r="G10" s="17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5:27" ht="15.75">
      <c r="E11" s="2"/>
      <c r="F11" s="13" t="s">
        <v>53</v>
      </c>
      <c r="G11" s="17">
        <f>B18+B20</f>
        <v>6932</v>
      </c>
      <c r="H11" s="17">
        <f>G11*Totale!G11</f>
        <v>6932</v>
      </c>
      <c r="I11" s="11">
        <f>H11*100/$H$15</f>
        <v>1.288375256950201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1:26" ht="26.25">
      <c r="A12" s="4" t="s">
        <v>14</v>
      </c>
      <c r="B12" s="3">
        <v>307607</v>
      </c>
      <c r="C12" s="2">
        <v>57.17</v>
      </c>
      <c r="D12" s="2">
        <v>4</v>
      </c>
      <c r="E12" s="2"/>
      <c r="F12" s="13"/>
      <c r="G12" s="17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6:27" ht="15.75">
      <c r="F13" s="13" t="s">
        <v>68</v>
      </c>
      <c r="G13" s="17">
        <f>B9+B10</f>
        <v>6482</v>
      </c>
      <c r="H13" s="17">
        <f>G13*Totale!G13</f>
        <v>6482.000000000017</v>
      </c>
      <c r="I13" s="11">
        <f>H13*100/$H$15</f>
        <v>1.2047386635244122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1:26" ht="15">
      <c r="A14" s="1" t="s">
        <v>15</v>
      </c>
      <c r="B14" s="3">
        <v>98307</v>
      </c>
      <c r="C14" s="2">
        <v>18.27</v>
      </c>
      <c r="D14" s="2">
        <v>1</v>
      </c>
      <c r="E14" s="2"/>
      <c r="G14" s="17"/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1:34" ht="25.5">
      <c r="A15" s="1" t="s">
        <v>16</v>
      </c>
      <c r="B15" s="3">
        <v>82004</v>
      </c>
      <c r="C15" s="2">
        <v>15.24</v>
      </c>
      <c r="D15" s="2">
        <v>1</v>
      </c>
      <c r="F15" s="7" t="s">
        <v>67</v>
      </c>
      <c r="G15" s="18">
        <f>SUM(G1:G13)</f>
        <v>538042</v>
      </c>
      <c r="H15" s="18">
        <f>SUM(H1:H13)</f>
        <v>538042</v>
      </c>
      <c r="I15" s="12">
        <f>SUM(I3:I13)</f>
        <v>100.00000000000001</v>
      </c>
      <c r="J15" s="18">
        <f>SUM(J1:J13)</f>
        <v>489192</v>
      </c>
      <c r="K15" s="18">
        <f>SUM(K1:K13)</f>
        <v>100</v>
      </c>
      <c r="L15" s="18"/>
      <c r="M15" s="18">
        <f>SUM(M1:M13)</f>
        <v>267490</v>
      </c>
      <c r="N15" s="18"/>
      <c r="O15" s="18"/>
      <c r="P15" s="18">
        <f>SUM(P1:P13)</f>
        <v>6</v>
      </c>
      <c r="Q15" s="18">
        <f>SUM(Q1:Q13)</f>
        <v>7</v>
      </c>
      <c r="R15" s="7"/>
      <c r="S15" s="18">
        <f>P15+SUM(S1:S13)</f>
        <v>7</v>
      </c>
      <c r="T15" s="18"/>
      <c r="U15" s="18">
        <f>S15+SUM(U1:U13)</f>
        <v>7</v>
      </c>
      <c r="V15" s="18"/>
      <c r="W15" s="18">
        <f>U15+SUM(W1:W13)</f>
        <v>7</v>
      </c>
      <c r="X15" s="18"/>
      <c r="Y15" s="18">
        <f>W15+SUM(Y1:Y13)</f>
        <v>7</v>
      </c>
      <c r="Z15" s="18"/>
      <c r="AA15" s="18">
        <f>Y15+SUM(AA1:AA13)</f>
        <v>7</v>
      </c>
      <c r="AB15" s="17"/>
      <c r="AC15" s="17"/>
      <c r="AG15" s="8"/>
      <c r="AH15" s="8"/>
    </row>
    <row r="16" spans="1:13" ht="12.75">
      <c r="A16" s="1" t="s">
        <v>17</v>
      </c>
      <c r="B16" s="3">
        <v>35436</v>
      </c>
      <c r="C16" s="2">
        <v>6.59</v>
      </c>
      <c r="D16" s="2">
        <v>1</v>
      </c>
      <c r="E16" s="2"/>
      <c r="G16" s="17"/>
      <c r="H16" s="7" t="s">
        <v>168</v>
      </c>
      <c r="I16" s="7"/>
      <c r="J16" s="7">
        <f>INT(J15/$E$1)</f>
        <v>69884</v>
      </c>
      <c r="K16" s="7"/>
      <c r="M16" s="7">
        <f>INT(M15/($E$1-$I$1))</f>
        <v>89163</v>
      </c>
    </row>
    <row r="17" spans="1:11" ht="15.75">
      <c r="A17" s="1" t="s">
        <v>18</v>
      </c>
      <c r="B17" s="3">
        <v>4143</v>
      </c>
      <c r="C17" s="2">
        <v>0.77</v>
      </c>
      <c r="D17" s="2"/>
      <c r="E17" s="2"/>
      <c r="F17" s="17"/>
      <c r="G17" s="17"/>
      <c r="H17" s="13"/>
      <c r="I17" s="17"/>
      <c r="J17" s="8"/>
      <c r="K17" s="8"/>
    </row>
    <row r="18" spans="1:11" ht="25.5">
      <c r="A18" s="1" t="s">
        <v>21</v>
      </c>
      <c r="B18" s="3">
        <v>3980</v>
      </c>
      <c r="C18" s="2">
        <v>0.74</v>
      </c>
      <c r="D18" s="2"/>
      <c r="E18" s="2"/>
      <c r="J18" s="8"/>
      <c r="K18" s="8"/>
    </row>
    <row r="19" spans="1:11" ht="25.5">
      <c r="A19" s="1" t="s">
        <v>19</v>
      </c>
      <c r="B19" s="3">
        <v>3613</v>
      </c>
      <c r="C19" s="2">
        <v>0.67</v>
      </c>
      <c r="D19" s="2"/>
      <c r="E19" s="2"/>
      <c r="K19" s="8"/>
    </row>
    <row r="20" spans="1:11" ht="25.5">
      <c r="A20" s="1" t="s">
        <v>20</v>
      </c>
      <c r="B20" s="3">
        <v>2952</v>
      </c>
      <c r="C20" s="2">
        <v>0.55</v>
      </c>
      <c r="D20" s="2"/>
      <c r="E20" s="2"/>
      <c r="K20" s="8"/>
    </row>
    <row r="21" spans="5:11" ht="12.75">
      <c r="E21" s="2"/>
      <c r="K21" s="8"/>
    </row>
    <row r="22" spans="1:5" ht="38.25">
      <c r="A22" s="4" t="s">
        <v>27</v>
      </c>
      <c r="B22" s="3">
        <v>230435</v>
      </c>
      <c r="C22" s="2">
        <v>42.83</v>
      </c>
      <c r="D22" s="2">
        <v>3</v>
      </c>
      <c r="E22" s="2"/>
    </row>
    <row r="23" ht="12.75">
      <c r="E23" s="2"/>
    </row>
    <row r="25" spans="1:5" ht="38.25">
      <c r="A25" s="4" t="s">
        <v>27</v>
      </c>
      <c r="B25" s="3">
        <v>230435</v>
      </c>
      <c r="C25" s="2">
        <v>42.83</v>
      </c>
      <c r="D25" s="2">
        <v>3</v>
      </c>
      <c r="E25" s="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26"/>
  <sheetViews>
    <sheetView workbookViewId="0" topLeftCell="A1">
      <selection activeCell="F5" sqref="F5"/>
    </sheetView>
  </sheetViews>
  <sheetFormatPr defaultColWidth="9.140625" defaultRowHeight="12.75"/>
  <cols>
    <col min="1" max="1" width="15.7109375" style="0" customWidth="1"/>
  </cols>
  <sheetData>
    <row r="1" spans="1:10" ht="18">
      <c r="A1" s="7" t="s">
        <v>79</v>
      </c>
      <c r="C1" t="s">
        <v>70</v>
      </c>
      <c r="E1" s="9">
        <v>8</v>
      </c>
      <c r="G1" t="s">
        <v>64</v>
      </c>
      <c r="I1" s="9">
        <v>5</v>
      </c>
      <c r="J1" s="9"/>
    </row>
    <row r="2" spans="7:27" ht="18">
      <c r="G2" t="s">
        <v>163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26.25">
      <c r="A3" s="1" t="s">
        <v>54</v>
      </c>
      <c r="B3" s="3">
        <v>214836</v>
      </c>
      <c r="C3" s="2">
        <v>22.97</v>
      </c>
      <c r="D3" s="2">
        <v>2</v>
      </c>
      <c r="E3" s="2"/>
      <c r="F3" s="13" t="s">
        <v>66</v>
      </c>
      <c r="G3" s="17">
        <f>B3+B4+B7+B8</f>
        <v>363706</v>
      </c>
      <c r="H3" s="17">
        <f>G3*Totale!G3</f>
        <v>363706</v>
      </c>
      <c r="I3" s="11">
        <f>H3*100/$H$15</f>
        <v>38.887683061523205</v>
      </c>
      <c r="J3" s="17">
        <f>IF(I3&gt;=8,H3,0)</f>
        <v>363706</v>
      </c>
      <c r="K3" s="11">
        <f>J3*100/$J$15</f>
        <v>40.70234731276054</v>
      </c>
      <c r="L3" s="10">
        <f>J3/$J$16</f>
        <v>3.2562132932244663</v>
      </c>
      <c r="M3" s="17">
        <f>IF(J3=MAX($J$3:$J$13),0,J3)</f>
        <v>0</v>
      </c>
      <c r="N3" s="10">
        <f>IF(J3&lt;MAX($J$3:$J$13),M3/$M$16,$I$1)</f>
        <v>5</v>
      </c>
      <c r="O3" s="10">
        <f>IF(MAX($L$3:$L$13)&gt;=$I$1,L3,N3)</f>
        <v>5</v>
      </c>
      <c r="P3" s="15">
        <f>INT(O3)</f>
        <v>5</v>
      </c>
      <c r="Q3" s="15">
        <f>P3+S3+U3+W3+Y3+AA3</f>
        <v>5</v>
      </c>
      <c r="R3" s="10">
        <f>O3-P3</f>
        <v>0</v>
      </c>
      <c r="S3">
        <f>IF($P$15&lt;$E$1,1,0)*IF(R3=MAX($R$3:$R$13),1,0)</f>
        <v>0</v>
      </c>
      <c r="T3" s="10">
        <f>IF(S3=1,0,R3)</f>
        <v>0</v>
      </c>
      <c r="U3">
        <f>IF($S$15&lt;$E$1,1,0)*IF(T3=MAX($T$3:$T$15),1,0)</f>
        <v>0</v>
      </c>
      <c r="V3" s="10">
        <f>IF(U3=1,0,T3)</f>
        <v>0</v>
      </c>
      <c r="W3">
        <f>IF($U$15&lt;$E$1,1,0)*IF(V3=MAX($V$3:$V$13),1,0)</f>
        <v>0</v>
      </c>
      <c r="X3" s="10">
        <f>IF(W3=1,0,V3)</f>
        <v>0</v>
      </c>
      <c r="Y3">
        <f>IF(W$15&lt;$E$1,1,0)*IF(X3=MAX(X$3:X$13),1,0)</f>
        <v>0</v>
      </c>
      <c r="Z3" s="10">
        <f>IF(Y3=1,0,X3)</f>
        <v>0</v>
      </c>
      <c r="AA3">
        <f>IF(Y$15&lt;$E$1,1,0)*IF(Z3=MAX(Z$3:Z$13),1,0)</f>
        <v>0</v>
      </c>
    </row>
    <row r="4" spans="1:26" ht="26.25">
      <c r="A4" s="1" t="s">
        <v>55</v>
      </c>
      <c r="B4" s="3">
        <v>106503</v>
      </c>
      <c r="C4" s="2">
        <v>11.39</v>
      </c>
      <c r="D4" s="2">
        <v>1</v>
      </c>
      <c r="E4" s="2"/>
      <c r="F4" s="13"/>
      <c r="G4" s="17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15.75">
      <c r="A5" s="1" t="s">
        <v>2</v>
      </c>
      <c r="B5" s="3">
        <v>81903</v>
      </c>
      <c r="C5" s="2">
        <v>8.76</v>
      </c>
      <c r="D5" s="2">
        <v>1</v>
      </c>
      <c r="E5" s="2"/>
      <c r="F5" s="13" t="s">
        <v>174</v>
      </c>
      <c r="G5" s="17">
        <f>B5+B6</f>
        <v>121220</v>
      </c>
      <c r="H5" s="17">
        <f>G5*Totale!G5</f>
        <v>121220</v>
      </c>
      <c r="I5" s="11">
        <f>H5*100/$H$15</f>
        <v>12.96092157049332</v>
      </c>
      <c r="J5" s="17">
        <f>IF(I5&gt;=8,H5,0)</f>
        <v>121220</v>
      </c>
      <c r="K5" s="11">
        <f>J5*100/$J$15</f>
        <v>13.56573315054696</v>
      </c>
      <c r="L5" s="10">
        <f>J5/$J$16</f>
        <v>1.085267153702908</v>
      </c>
      <c r="M5" s="17">
        <f>IF(J5=MAX($J$3:$J$13),0,J5)</f>
        <v>121220</v>
      </c>
      <c r="N5" s="10">
        <f>IF(J5&lt;MAX($J$3:$J$13),M5/$M$16,$I$1)</f>
        <v>0.6863205811247686</v>
      </c>
      <c r="O5" s="10">
        <f>IF(MAX($L$3:$L$13)&gt;=$I$1,L5,N5)</f>
        <v>0.6863205811247686</v>
      </c>
      <c r="P5" s="15">
        <f>INT(O5)</f>
        <v>0</v>
      </c>
      <c r="Q5" s="15">
        <f>P5+S5+U5+W5+Y5+AA5</f>
        <v>1</v>
      </c>
      <c r="R5" s="10">
        <f>O5-P5</f>
        <v>0.6863205811247686</v>
      </c>
      <c r="S5">
        <f>IF($P$15&lt;$E$1,1,0)*IF(R5=MAX($R$3:$R$13),1,0)</f>
        <v>0</v>
      </c>
      <c r="T5" s="10">
        <f>IF(S5=1,0,R5)</f>
        <v>0.6863205811247686</v>
      </c>
      <c r="U5">
        <f>IF($S$15&lt;$E$1,1,0)*IF(T5=MAX($T$3:$T$15),1,0)</f>
        <v>1</v>
      </c>
      <c r="V5" s="10">
        <f>IF(U5=1,0,T5)</f>
        <v>0</v>
      </c>
      <c r="W5">
        <f>IF($U$15&lt;$E$1,1,0)*IF(V5=MAX($V$3:$V$13),1,0)</f>
        <v>0</v>
      </c>
      <c r="X5" s="10">
        <f>IF(W5=1,0,V5)</f>
        <v>0</v>
      </c>
      <c r="Y5">
        <f>IF(W$15&lt;$E$1,1,0)*IF(X5=MAX(X$3:X$13),1,0)</f>
        <v>0</v>
      </c>
      <c r="Z5" s="10">
        <f>IF(Y5=1,0,X5)</f>
        <v>0</v>
      </c>
      <c r="AA5">
        <f>IF(Y$15&lt;$E$1,1,0)*IF(Z5=MAX(Z$3:Z$13),1,0)</f>
        <v>0</v>
      </c>
    </row>
    <row r="6" spans="1:26" ht="26.25">
      <c r="A6" s="1" t="s">
        <v>56</v>
      </c>
      <c r="B6" s="3">
        <v>39317</v>
      </c>
      <c r="C6" s="2">
        <v>4.2</v>
      </c>
      <c r="D6" s="2">
        <v>1</v>
      </c>
      <c r="E6" s="2"/>
      <c r="F6" s="13"/>
      <c r="G6" s="17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26.25">
      <c r="A7" s="1" t="s">
        <v>5</v>
      </c>
      <c r="B7" s="3">
        <v>24882</v>
      </c>
      <c r="C7" s="2">
        <v>2.66</v>
      </c>
      <c r="D7" s="2"/>
      <c r="E7" s="2"/>
      <c r="F7" s="13" t="s">
        <v>65</v>
      </c>
      <c r="G7" s="17">
        <f>B15+B16+B18+B20</f>
        <v>332860</v>
      </c>
      <c r="H7" s="17">
        <f>G7*Totale!G7</f>
        <v>332860</v>
      </c>
      <c r="I7" s="11">
        <f>H7*100/$H$15</f>
        <v>35.58960859556514</v>
      </c>
      <c r="J7" s="17">
        <f>IF(I7&gt;=8,H7,0)</f>
        <v>332860</v>
      </c>
      <c r="K7" s="11">
        <f>J7*100/$J$15</f>
        <v>37.250370701955624</v>
      </c>
      <c r="L7" s="10">
        <f>J7/$J$16</f>
        <v>2.9800530010027217</v>
      </c>
      <c r="M7" s="17">
        <f>IF(J7=MAX($J$3:$J$13),0,J7)</f>
        <v>332860</v>
      </c>
      <c r="N7" s="10">
        <f>IF(J7&lt;MAX($J$3:$J$13),M7/$M$16,$I$1)</f>
        <v>1.8845790185876132</v>
      </c>
      <c r="O7" s="10">
        <f>IF(MAX($L$3:$L$13)&gt;=$I$1,L7,N7)</f>
        <v>1.8845790185876132</v>
      </c>
      <c r="P7" s="15">
        <f>INT(O7)</f>
        <v>1</v>
      </c>
      <c r="Q7" s="15">
        <f>P7+S7+U7+W7+Y7+AA7</f>
        <v>2</v>
      </c>
      <c r="R7" s="10">
        <f>O7-P7</f>
        <v>0.8845790185876132</v>
      </c>
      <c r="S7">
        <f>IF($P$15&lt;$E$1,1,0)*IF(R7=MAX($R$3:$R$13),1,0)</f>
        <v>1</v>
      </c>
      <c r="T7" s="10">
        <f>IF(S7=1,0,R7)</f>
        <v>0</v>
      </c>
      <c r="U7">
        <f>IF($S$15&lt;$E$1,1,0)*IF(T7=MAX($T$3:$T$15),1,0)</f>
        <v>0</v>
      </c>
      <c r="V7" s="10">
        <f>IF(U7=1,0,T7)</f>
        <v>0</v>
      </c>
      <c r="W7">
        <f>IF($U$15&lt;$E$1,1,0)*IF(V7=MAX($V$3:$V$13),1,0)</f>
        <v>0</v>
      </c>
      <c r="X7" s="10">
        <f>IF(W7=1,0,V7)</f>
        <v>0</v>
      </c>
      <c r="Y7">
        <f>IF(W$15&lt;$E$1,1,0)*IF(X7=MAX(X$3:X$13),1,0)</f>
        <v>0</v>
      </c>
      <c r="Z7" s="10">
        <f>IF(Y7=1,0,X7)</f>
        <v>0</v>
      </c>
      <c r="AA7">
        <f>IF(Y$15&lt;$E$1,1,0)*IF(Z7=MAX(Z$3:Z$13),1,0)</f>
        <v>0</v>
      </c>
    </row>
    <row r="8" spans="1:26" ht="26.25">
      <c r="A8" s="1" t="s">
        <v>3</v>
      </c>
      <c r="B8" s="3">
        <v>17485</v>
      </c>
      <c r="C8" s="2">
        <v>1.87</v>
      </c>
      <c r="D8" s="2"/>
      <c r="E8" s="2"/>
      <c r="F8" s="13"/>
      <c r="G8" s="17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26.25">
      <c r="A9" s="1" t="s">
        <v>58</v>
      </c>
      <c r="B9" s="3">
        <v>10290</v>
      </c>
      <c r="C9" s="2">
        <v>1.1</v>
      </c>
      <c r="D9" s="2"/>
      <c r="E9" s="2"/>
      <c r="F9" s="13" t="s">
        <v>17</v>
      </c>
      <c r="G9" s="17">
        <f>B17</f>
        <v>75789</v>
      </c>
      <c r="H9" s="17">
        <f>G9*Totale!G9</f>
        <v>75789</v>
      </c>
      <c r="I9" s="11">
        <f>H9*100/$H$15</f>
        <v>8.103409378865848</v>
      </c>
      <c r="J9" s="17">
        <f>IF(I9&gt;=8,H9,0)</f>
        <v>75789</v>
      </c>
      <c r="K9" s="11">
        <f>J9*100/$J$15</f>
        <v>8.481548834736872</v>
      </c>
      <c r="L9" s="10">
        <f>J9/$J$16</f>
        <v>0.6785292221744735</v>
      </c>
      <c r="M9" s="17">
        <f>IF(J9=MAX($J$3:$J$13),0,J9)</f>
        <v>75789</v>
      </c>
      <c r="N9" s="10">
        <f>IF(J9&lt;MAX($J$3:$J$13),M9/$M$16,$I$1)</f>
        <v>0.42910040028761826</v>
      </c>
      <c r="O9" s="10">
        <f>IF(MAX($L$3:$L$13)&gt;=$I$1,L9,N9)</f>
        <v>0.42910040028761826</v>
      </c>
      <c r="P9" s="15">
        <f>INT(O9)</f>
        <v>0</v>
      </c>
      <c r="Q9" s="15">
        <f>P9+S9+U9+W9+Y9+AA9</f>
        <v>0</v>
      </c>
      <c r="R9" s="10">
        <f>O9-P9</f>
        <v>0.42910040028761826</v>
      </c>
      <c r="S9">
        <f>IF($P$15&lt;$E$1,1,0)*IF(R9=MAX($R$3:$R$13),1,0)</f>
        <v>0</v>
      </c>
      <c r="T9" s="10">
        <f>IF(S9=1,0,R9)</f>
        <v>0.42910040028761826</v>
      </c>
      <c r="U9">
        <f>IF($S$15&lt;$E$1,1,0)*IF(T9=MAX($T$3:$T$15),1,0)</f>
        <v>0</v>
      </c>
      <c r="V9" s="10">
        <f>IF(U9=1,0,T9)</f>
        <v>0.42910040028761826</v>
      </c>
      <c r="W9">
        <f>IF($U$15&lt;$E$1,1,0)*IF(V9=MAX($V$3:$V$13),1,0)</f>
        <v>0</v>
      </c>
      <c r="X9" s="10">
        <f>IF(W9=1,0,V9)</f>
        <v>0.42910040028761826</v>
      </c>
      <c r="Y9">
        <f>IF(W$15&lt;$E$1,1,0)*IF(X9=MAX(X$3:X$13),1,0)</f>
        <v>0</v>
      </c>
      <c r="Z9" s="10">
        <f>IF(Y9=1,0,X9)</f>
        <v>0.42910040028761826</v>
      </c>
      <c r="AA9">
        <f>IF(Y$15&lt;$E$1,1,0)*IF(Z9=MAX(Z$3:Z$13),1,0)</f>
        <v>0</v>
      </c>
    </row>
    <row r="10" spans="1:26" ht="15.75">
      <c r="A10" s="1" t="s">
        <v>8</v>
      </c>
      <c r="B10" s="3">
        <v>7017</v>
      </c>
      <c r="C10" s="2">
        <v>0.75</v>
      </c>
      <c r="D10" s="2"/>
      <c r="E10" s="2"/>
      <c r="F10" s="13"/>
      <c r="G10" s="17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1:27" ht="26.25">
      <c r="A11" s="1" t="s">
        <v>7</v>
      </c>
      <c r="B11" s="3">
        <v>6576</v>
      </c>
      <c r="C11" s="2">
        <v>0.7</v>
      </c>
      <c r="D11" s="2"/>
      <c r="E11" s="2"/>
      <c r="F11" s="13" t="s">
        <v>53</v>
      </c>
      <c r="G11" s="17">
        <f>B19+B21</f>
        <v>11811</v>
      </c>
      <c r="H11" s="17">
        <f>G11*Totale!G11</f>
        <v>11811</v>
      </c>
      <c r="I11" s="11">
        <f>H11*100/$H$15</f>
        <v>1.2628398339308413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5:26" ht="15.75">
      <c r="E12" s="2"/>
      <c r="F12" s="13"/>
      <c r="G12" s="17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1:27" ht="26.25">
      <c r="A13" s="4" t="s">
        <v>14</v>
      </c>
      <c r="B13" s="3">
        <v>508809</v>
      </c>
      <c r="C13" s="2">
        <v>54.4</v>
      </c>
      <c r="D13" s="2">
        <v>5</v>
      </c>
      <c r="F13" s="13" t="s">
        <v>68</v>
      </c>
      <c r="G13" s="17">
        <f>SUM(B9:B11)+B22+B23+B24</f>
        <v>29887</v>
      </c>
      <c r="H13" s="17">
        <f>G13*Totale!G13</f>
        <v>29887.00000000008</v>
      </c>
      <c r="I13" s="11">
        <f>H13*100/$H$15</f>
        <v>3.1955375596216373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5:26" ht="15">
      <c r="E14" s="2"/>
      <c r="G14" s="17"/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1:34" ht="12.75">
      <c r="A15" s="1" t="s">
        <v>15</v>
      </c>
      <c r="B15" s="3">
        <v>182900</v>
      </c>
      <c r="C15" s="2">
        <v>19.56</v>
      </c>
      <c r="D15" s="2">
        <v>1</v>
      </c>
      <c r="F15" s="7" t="s">
        <v>67</v>
      </c>
      <c r="G15" s="18">
        <f>SUM(G1:G13)</f>
        <v>935273</v>
      </c>
      <c r="H15" s="18">
        <f>SUM(H1:H13)</f>
        <v>935273.0000000001</v>
      </c>
      <c r="I15" s="12">
        <f>SUM(I3:I13)</f>
        <v>99.99999999999999</v>
      </c>
      <c r="J15" s="18">
        <f>SUM(J1:J13)</f>
        <v>893575</v>
      </c>
      <c r="K15" s="18">
        <f>SUM(K1:K13)</f>
        <v>99.99999999999999</v>
      </c>
      <c r="L15" s="18"/>
      <c r="M15" s="18">
        <f>SUM(M1:M13)</f>
        <v>529869</v>
      </c>
      <c r="N15" s="18"/>
      <c r="O15" s="18"/>
      <c r="P15" s="18">
        <f>SUM(P1:P13)</f>
        <v>6</v>
      </c>
      <c r="Q15" s="18">
        <f>SUM(Q1:Q13)</f>
        <v>8</v>
      </c>
      <c r="R15" s="7"/>
      <c r="S15" s="18">
        <f>P15+SUM(S1:S13)</f>
        <v>7</v>
      </c>
      <c r="T15" s="18"/>
      <c r="U15" s="18">
        <f>S15+SUM(U1:U13)</f>
        <v>8</v>
      </c>
      <c r="V15" s="18"/>
      <c r="W15" s="18">
        <f>U15+SUM(W1:W13)</f>
        <v>8</v>
      </c>
      <c r="X15" s="18"/>
      <c r="Y15" s="18">
        <f>W15+SUM(Y1:Y13)</f>
        <v>8</v>
      </c>
      <c r="Z15" s="18"/>
      <c r="AA15" s="18">
        <f>Y15+SUM(AA1:AA13)</f>
        <v>8</v>
      </c>
      <c r="AB15" s="17"/>
      <c r="AC15" s="17"/>
      <c r="AG15" s="8"/>
      <c r="AH15" s="8"/>
    </row>
    <row r="16" spans="1:13" ht="25.5">
      <c r="A16" s="1" t="s">
        <v>16</v>
      </c>
      <c r="B16" s="3">
        <v>134751</v>
      </c>
      <c r="C16" s="2">
        <v>14.41</v>
      </c>
      <c r="D16" s="2">
        <v>1</v>
      </c>
      <c r="E16" s="2"/>
      <c r="G16" s="17"/>
      <c r="H16" s="7" t="s">
        <v>168</v>
      </c>
      <c r="I16" s="7"/>
      <c r="J16" s="7">
        <f>INT(J15/$E$1)</f>
        <v>111696</v>
      </c>
      <c r="K16" s="7"/>
      <c r="M16" s="7">
        <f>INT(M15/($E$1-$I$1))</f>
        <v>176623</v>
      </c>
    </row>
    <row r="17" spans="1:11" ht="15.75">
      <c r="A17" s="1" t="s">
        <v>17</v>
      </c>
      <c r="B17" s="3">
        <v>75789</v>
      </c>
      <c r="C17" s="2">
        <v>8.1</v>
      </c>
      <c r="D17" s="2">
        <v>1</v>
      </c>
      <c r="E17" s="2"/>
      <c r="F17" s="17"/>
      <c r="G17" s="17"/>
      <c r="H17" s="13"/>
      <c r="I17" s="17"/>
      <c r="J17" s="8"/>
      <c r="K17" s="8"/>
    </row>
    <row r="18" spans="1:11" ht="12.75">
      <c r="A18" s="1" t="s">
        <v>18</v>
      </c>
      <c r="B18" s="3">
        <v>9339</v>
      </c>
      <c r="C18" s="2">
        <v>1</v>
      </c>
      <c r="D18" s="2"/>
      <c r="E18" s="2"/>
      <c r="J18" s="8"/>
      <c r="K18" s="8"/>
    </row>
    <row r="19" spans="1:11" ht="25.5">
      <c r="A19" s="1" t="s">
        <v>21</v>
      </c>
      <c r="B19" s="3">
        <v>6549</v>
      </c>
      <c r="C19" s="2">
        <v>0.7</v>
      </c>
      <c r="D19" s="2"/>
      <c r="E19" s="2"/>
      <c r="K19" s="8"/>
    </row>
    <row r="20" spans="1:11" ht="25.5">
      <c r="A20" s="1" t="s">
        <v>19</v>
      </c>
      <c r="B20" s="3">
        <v>5870</v>
      </c>
      <c r="C20" s="2">
        <v>0.63</v>
      </c>
      <c r="D20" s="2"/>
      <c r="E20" s="2"/>
      <c r="K20" s="8"/>
    </row>
    <row r="21" spans="1:11" ht="25.5">
      <c r="A21" s="1" t="s">
        <v>20</v>
      </c>
      <c r="B21" s="3">
        <v>5262</v>
      </c>
      <c r="C21" s="2">
        <v>0.56</v>
      </c>
      <c r="D21" s="2"/>
      <c r="E21" s="2"/>
      <c r="K21" s="8"/>
    </row>
    <row r="22" spans="1:5" ht="12.75">
      <c r="A22" s="1" t="s">
        <v>62</v>
      </c>
      <c r="B22" s="3">
        <v>2534</v>
      </c>
      <c r="C22" s="2">
        <v>0.27</v>
      </c>
      <c r="D22" s="2"/>
      <c r="E22" s="2"/>
    </row>
    <row r="23" spans="1:5" ht="25.5">
      <c r="A23" s="1" t="s">
        <v>24</v>
      </c>
      <c r="B23" s="3">
        <v>1933</v>
      </c>
      <c r="C23" s="2">
        <v>0.21</v>
      </c>
      <c r="D23" s="2"/>
      <c r="E23" s="2"/>
    </row>
    <row r="24" spans="1:4" ht="12.75">
      <c r="A24" s="1" t="s">
        <v>22</v>
      </c>
      <c r="B24" s="3">
        <v>1537</v>
      </c>
      <c r="C24" s="2">
        <v>0.16</v>
      </c>
      <c r="D24" s="2"/>
    </row>
    <row r="25" ht="12.75">
      <c r="E25" s="2"/>
    </row>
    <row r="26" spans="1:4" ht="38.25">
      <c r="A26" s="4" t="s">
        <v>27</v>
      </c>
      <c r="B26" s="3">
        <v>426464</v>
      </c>
      <c r="C26" s="2">
        <v>45.6</v>
      </c>
      <c r="D26" s="2">
        <v>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38"/>
  <sheetViews>
    <sheetView workbookViewId="0" topLeftCell="A1">
      <selection activeCell="F5" sqref="F5"/>
    </sheetView>
  </sheetViews>
  <sheetFormatPr defaultColWidth="9.140625" defaultRowHeight="12.75"/>
  <cols>
    <col min="1" max="1" width="16.421875" style="0" customWidth="1"/>
  </cols>
  <sheetData>
    <row r="1" spans="1:10" ht="18">
      <c r="A1" s="7" t="s">
        <v>84</v>
      </c>
      <c r="C1" t="s">
        <v>70</v>
      </c>
      <c r="E1" s="9">
        <v>27</v>
      </c>
      <c r="G1" t="s">
        <v>64</v>
      </c>
      <c r="I1" s="9">
        <v>15</v>
      </c>
      <c r="J1" s="9"/>
    </row>
    <row r="2" spans="7:27" ht="18">
      <c r="G2" t="s">
        <v>163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26.25">
      <c r="A3" s="1" t="s">
        <v>54</v>
      </c>
      <c r="B3" s="3">
        <v>638137</v>
      </c>
      <c r="C3" s="2">
        <v>19.19</v>
      </c>
      <c r="D3" s="2">
        <v>6</v>
      </c>
      <c r="E3" s="2"/>
      <c r="F3" s="13" t="s">
        <v>66</v>
      </c>
      <c r="G3" s="17">
        <f>B3+B4+B7+B8</f>
        <v>1122425</v>
      </c>
      <c r="H3" s="17">
        <f>G3*Totale!G3</f>
        <v>1122425</v>
      </c>
      <c r="I3" s="11">
        <f>H3*100/$H$15</f>
        <v>33.75964056288074</v>
      </c>
      <c r="J3" s="17">
        <f>IF(I3&gt;=8,H3,0)</f>
        <v>1122425</v>
      </c>
      <c r="K3" s="11">
        <f>J3*100/$J$15</f>
        <v>38.42019959300962</v>
      </c>
      <c r="L3" s="10">
        <f>J3/$J$16</f>
        <v>10.373517804826204</v>
      </c>
      <c r="M3" s="17">
        <f>IF(J3=MAX($J$3:$J$13),0,J3)</f>
        <v>1122425</v>
      </c>
      <c r="N3" s="10">
        <f>IF(J3&lt;MAX($J$3:$J$13),M3/$M$16,$I$1)</f>
        <v>8.655477413285213</v>
      </c>
      <c r="O3" s="10">
        <f>IF(MAX($L$3:$L$13)&gt;=$I$1,L3,N3)</f>
        <v>8.655477413285213</v>
      </c>
      <c r="P3" s="15">
        <f>INT(O3)</f>
        <v>8</v>
      </c>
      <c r="Q3" s="15">
        <f>P3+S3+U3+W3+Y3+AA3</f>
        <v>9</v>
      </c>
      <c r="R3" s="10">
        <f>O3-P3</f>
        <v>0.6554774132852135</v>
      </c>
      <c r="S3">
        <f>IF($P$15&lt;$E$1,1,0)*IF(R3=MAX($R$3:$R$13),1,0)</f>
        <v>1</v>
      </c>
      <c r="T3" s="10">
        <f>IF(S3=1,0,R3)</f>
        <v>0</v>
      </c>
      <c r="U3">
        <f>IF($S$15&lt;$E$1,1,0)*IF(T3=MAX($T$3:$T$15),1,0)</f>
        <v>0</v>
      </c>
      <c r="V3" s="10">
        <f>IF(U3=1,0,T3)</f>
        <v>0</v>
      </c>
      <c r="W3">
        <f>IF($U$15&lt;$E$1,1,0)*IF(V3=MAX($V$3:$V$13),1,0)</f>
        <v>0</v>
      </c>
      <c r="X3" s="10">
        <f>IF(W3=1,0,V3)</f>
        <v>0</v>
      </c>
      <c r="Y3">
        <f>IF(W$15&lt;$E$1,1,0)*IF(X3=MAX(X$3:X$13),1,0)</f>
        <v>0</v>
      </c>
      <c r="Z3" s="10">
        <f>IF(Y3=1,0,X3)</f>
        <v>0</v>
      </c>
      <c r="AA3">
        <f>IF(Y$15&lt;$E$1,1,0)*IF(Z3=MAX(Z$3:Z$13),1,0)</f>
        <v>0</v>
      </c>
    </row>
    <row r="4" spans="1:26" ht="26.25">
      <c r="A4" s="1" t="s">
        <v>55</v>
      </c>
      <c r="B4" s="3">
        <v>302628</v>
      </c>
      <c r="C4" s="2">
        <v>9.1</v>
      </c>
      <c r="D4" s="2">
        <v>3</v>
      </c>
      <c r="E4" s="2"/>
      <c r="F4" s="13"/>
      <c r="G4" s="17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15.75">
      <c r="A5" s="1" t="s">
        <v>2</v>
      </c>
      <c r="B5" s="3">
        <v>294275</v>
      </c>
      <c r="C5" s="2">
        <v>8.85</v>
      </c>
      <c r="D5" s="2">
        <v>2</v>
      </c>
      <c r="E5" s="2"/>
      <c r="F5" s="13" t="s">
        <v>174</v>
      </c>
      <c r="G5" s="17">
        <f>B5+B6</f>
        <v>433718</v>
      </c>
      <c r="H5" s="17">
        <f>G5*Totale!G5</f>
        <v>433718</v>
      </c>
      <c r="I5" s="11">
        <f>H5*100/$H$15</f>
        <v>13.045115518321053</v>
      </c>
      <c r="J5" s="17">
        <f>IF(I5&gt;=8,H5,0)</f>
        <v>433718</v>
      </c>
      <c r="K5" s="11">
        <f>J5*100/$J$15</f>
        <v>14.84600942341889</v>
      </c>
      <c r="L5" s="10">
        <f>J5/$J$16</f>
        <v>4.008447241707563</v>
      </c>
      <c r="M5" s="17">
        <f>IF(J5=MAX($J$3:$J$13),0,J5)</f>
        <v>433718</v>
      </c>
      <c r="N5" s="10">
        <f>IF(J5&lt;MAX($J$3:$J$13),M5/$M$16,$I$1)</f>
        <v>3.3445765665725875</v>
      </c>
      <c r="O5" s="10">
        <f>IF(MAX($L$3:$L$13)&gt;=$I$1,L5,N5)</f>
        <v>3.3445765665725875</v>
      </c>
      <c r="P5" s="15">
        <f>INT(O5)</f>
        <v>3</v>
      </c>
      <c r="Q5" s="15">
        <f>P5+S5+U5+W5+Y5+AA5</f>
        <v>3</v>
      </c>
      <c r="R5" s="10">
        <f>O5-P5</f>
        <v>0.3445765665725875</v>
      </c>
      <c r="S5">
        <f>IF($P$15&lt;$E$1,1,0)*IF(R5=MAX($R$3:$R$13),1,0)</f>
        <v>0</v>
      </c>
      <c r="T5" s="10">
        <f>IF(S5=1,0,R5)</f>
        <v>0.3445765665725875</v>
      </c>
      <c r="U5">
        <f>IF($S$15&lt;$E$1,1,0)*IF(T5=MAX($T$3:$T$15),1,0)</f>
        <v>0</v>
      </c>
      <c r="V5" s="10">
        <f>IF(U5=1,0,T5)</f>
        <v>0.3445765665725875</v>
      </c>
      <c r="W5">
        <f>IF($U$15&lt;$E$1,1,0)*IF(V5=MAX($V$3:$V$13),1,0)</f>
        <v>0</v>
      </c>
      <c r="X5" s="10">
        <f>IF(W5=1,0,V5)</f>
        <v>0.3445765665725875</v>
      </c>
      <c r="Y5">
        <f>IF(W$15&lt;$E$1,1,0)*IF(X5=MAX(X$3:X$13),1,0)</f>
        <v>0</v>
      </c>
      <c r="Z5" s="10">
        <f>IF(Y5=1,0,X5)</f>
        <v>0.3445765665725875</v>
      </c>
      <c r="AA5">
        <f>IF(Y$15&lt;$E$1,1,0)*IF(Z5=MAX(Z$3:Z$13),1,0)</f>
        <v>0</v>
      </c>
    </row>
    <row r="6" spans="1:26" ht="26.25">
      <c r="A6" s="1" t="s">
        <v>56</v>
      </c>
      <c r="B6" s="3">
        <v>139443</v>
      </c>
      <c r="C6" s="2">
        <v>4.19</v>
      </c>
      <c r="D6" s="2">
        <v>1</v>
      </c>
      <c r="E6" s="2"/>
      <c r="F6" s="13"/>
      <c r="G6" s="17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26.25">
      <c r="A7" s="1" t="s">
        <v>3</v>
      </c>
      <c r="B7" s="3">
        <v>94665</v>
      </c>
      <c r="C7" s="2">
        <v>2.85</v>
      </c>
      <c r="D7" s="2"/>
      <c r="E7" s="2"/>
      <c r="F7" s="13" t="s">
        <v>65</v>
      </c>
      <c r="G7" s="17">
        <f>B17+B18+B22+B24</f>
        <v>1365302</v>
      </c>
      <c r="H7" s="17">
        <f>G7*Totale!G7</f>
        <v>1365302</v>
      </c>
      <c r="I7" s="11">
        <f>H7*100/$H$15</f>
        <v>41.064752459881234</v>
      </c>
      <c r="J7" s="17">
        <f>IF(I7&gt;=8,H7,0)</f>
        <v>1365302</v>
      </c>
      <c r="K7" s="11">
        <f>J7*100/$J$15</f>
        <v>46.73379098357149</v>
      </c>
      <c r="L7" s="10">
        <f>J7/$J$16</f>
        <v>12.618201310523933</v>
      </c>
      <c r="M7" s="17">
        <f>IF(J7=MAX($J$3:$J$13),0,J7)</f>
        <v>0</v>
      </c>
      <c r="N7" s="10">
        <f>IF(J7&lt;MAX($J$3:$J$13),M7/$M$16,$I$1)</f>
        <v>15</v>
      </c>
      <c r="O7" s="10">
        <f>IF(MAX($L$3:$L$13)&gt;=$I$1,L7,N7)</f>
        <v>15</v>
      </c>
      <c r="P7" s="15">
        <f>INT(O7)</f>
        <v>15</v>
      </c>
      <c r="Q7" s="15">
        <f>P7+S7+U7+W7+Y7+AA7</f>
        <v>15</v>
      </c>
      <c r="R7" s="10">
        <f>O7-P7</f>
        <v>0</v>
      </c>
      <c r="S7">
        <f>IF($P$15&lt;$E$1,1,0)*IF(R7=MAX($R$3:$R$13),1,0)</f>
        <v>0</v>
      </c>
      <c r="T7" s="10">
        <f>IF(S7=1,0,R7)</f>
        <v>0</v>
      </c>
      <c r="U7">
        <f>IF($S$15&lt;$E$1,1,0)*IF(T7=MAX($T$3:$T$15),1,0)</f>
        <v>0</v>
      </c>
      <c r="V7" s="10">
        <f>IF(U7=1,0,T7)</f>
        <v>0</v>
      </c>
      <c r="W7">
        <f>IF($U$15&lt;$E$1,1,0)*IF(V7=MAX($V$3:$V$13),1,0)</f>
        <v>0</v>
      </c>
      <c r="X7" s="10">
        <f>IF(W7=1,0,V7)</f>
        <v>0</v>
      </c>
      <c r="Y7">
        <f>IF(W$15&lt;$E$1,1,0)*IF(X7=MAX(X$3:X$13),1,0)</f>
        <v>0</v>
      </c>
      <c r="Z7" s="10">
        <f>IF(Y7=1,0,X7)</f>
        <v>0</v>
      </c>
      <c r="AA7">
        <f>IF(Y$15&lt;$E$1,1,0)*IF(Z7=MAX(Z$3:Z$13),1,0)</f>
        <v>0</v>
      </c>
    </row>
    <row r="8" spans="1:26" ht="26.25">
      <c r="A8" s="1" t="s">
        <v>5</v>
      </c>
      <c r="B8" s="3">
        <v>86995</v>
      </c>
      <c r="C8" s="2">
        <v>2.62</v>
      </c>
      <c r="D8" s="2"/>
      <c r="E8" s="2"/>
      <c r="F8" s="13"/>
      <c r="G8" s="17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26.25">
      <c r="A9" s="1" t="s">
        <v>7</v>
      </c>
      <c r="B9" s="3">
        <v>38080</v>
      </c>
      <c r="C9" s="2">
        <v>1.15</v>
      </c>
      <c r="D9" s="2"/>
      <c r="E9" s="2"/>
      <c r="F9" s="13" t="s">
        <v>17</v>
      </c>
      <c r="G9" s="17">
        <f>B19</f>
        <v>234403</v>
      </c>
      <c r="H9" s="17">
        <f>G9*Totale!G9</f>
        <v>234403</v>
      </c>
      <c r="I9" s="11">
        <f>H9*100/$H$15</f>
        <v>7.050235897152089</v>
      </c>
      <c r="J9" s="17">
        <f>IF(I9&gt;=8,H9,0)</f>
        <v>0</v>
      </c>
      <c r="K9" s="11">
        <f>J9*100/$J$15</f>
        <v>0</v>
      </c>
      <c r="L9" s="10">
        <f>J9/$J$16</f>
        <v>0</v>
      </c>
      <c r="M9" s="17">
        <f>IF(J9=MAX($J$3:$J$13),0,J9)</f>
        <v>0</v>
      </c>
      <c r="N9" s="10">
        <f>IF(J9&lt;MAX($J$3:$J$13),M9/$M$16,$I$1)</f>
        <v>0</v>
      </c>
      <c r="O9" s="10">
        <f>IF(MAX($L$3:$L$13)&gt;=$I$1,L9,N9)</f>
        <v>0</v>
      </c>
      <c r="P9" s="15">
        <f>INT(O9)</f>
        <v>0</v>
      </c>
      <c r="Q9" s="15">
        <f>P9+S9+U9+W9+Y9+AA9</f>
        <v>0</v>
      </c>
      <c r="R9" s="10">
        <f>O9-P9</f>
        <v>0</v>
      </c>
      <c r="S9">
        <f>IF($P$15&lt;$E$1,1,0)*IF(R9=MAX($R$3:$R$13),1,0)</f>
        <v>0</v>
      </c>
      <c r="T9" s="10">
        <f>IF(S9=1,0,R9)</f>
        <v>0</v>
      </c>
      <c r="U9">
        <f>IF($S$15&lt;$E$1,1,0)*IF(T9=MAX($T$3:$T$15),1,0)</f>
        <v>0</v>
      </c>
      <c r="V9" s="10">
        <f>IF(U9=1,0,T9)</f>
        <v>0</v>
      </c>
      <c r="W9">
        <f>IF($U$15&lt;$E$1,1,0)*IF(V9=MAX($V$3:$V$13),1,0)</f>
        <v>0</v>
      </c>
      <c r="X9" s="10">
        <f>IF(W9=1,0,V9)</f>
        <v>0</v>
      </c>
      <c r="Y9">
        <f>IF(W$15&lt;$E$1,1,0)*IF(X9=MAX(X$3:X$13),1,0)</f>
        <v>0</v>
      </c>
      <c r="Z9" s="10">
        <f>IF(Y9=1,0,X9)</f>
        <v>0</v>
      </c>
      <c r="AA9">
        <f>IF(Y$15&lt;$E$1,1,0)*IF(Z9=MAX(Z$3:Z$13),1,0)</f>
        <v>0</v>
      </c>
    </row>
    <row r="10" spans="1:26" ht="15.75">
      <c r="A10" s="1" t="s">
        <v>8</v>
      </c>
      <c r="B10" s="3">
        <v>18422</v>
      </c>
      <c r="C10" s="2">
        <v>0.55</v>
      </c>
      <c r="D10" s="2"/>
      <c r="E10" s="2"/>
      <c r="F10" s="13"/>
      <c r="G10" s="17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1:27" ht="15.75">
      <c r="A11" s="1" t="s">
        <v>10</v>
      </c>
      <c r="B11" s="3">
        <v>9231</v>
      </c>
      <c r="C11" s="2">
        <v>0.28</v>
      </c>
      <c r="D11" s="2"/>
      <c r="E11" s="2"/>
      <c r="F11" s="13" t="s">
        <v>53</v>
      </c>
      <c r="G11" s="17">
        <f>B20+B21</f>
        <v>60976</v>
      </c>
      <c r="H11" s="17">
        <f>G11*Totale!G11</f>
        <v>60976</v>
      </c>
      <c r="I11" s="11">
        <f>H11*100/$H$15</f>
        <v>1.83400035010109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1:26" ht="26.25">
      <c r="A12" s="1" t="s">
        <v>58</v>
      </c>
      <c r="B12" s="3">
        <v>6092</v>
      </c>
      <c r="C12" s="2">
        <v>0.18</v>
      </c>
      <c r="D12" s="2"/>
      <c r="E12" s="2"/>
      <c r="F12" s="13"/>
      <c r="G12" s="17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1:27" ht="15.75">
      <c r="A13" s="1" t="s">
        <v>57</v>
      </c>
      <c r="B13" s="3">
        <v>5016</v>
      </c>
      <c r="C13" s="2">
        <v>0.15</v>
      </c>
      <c r="D13" s="2"/>
      <c r="E13" s="2"/>
      <c r="F13" s="13" t="s">
        <v>68</v>
      </c>
      <c r="G13" s="17">
        <f>SUM(B9:B13)+B23+B30+B34+B38</f>
        <v>107930</v>
      </c>
      <c r="H13" s="17">
        <f>G13*Totale!G13</f>
        <v>107930.00000000029</v>
      </c>
      <c r="I13" s="11">
        <f>H13*100/$H$15</f>
        <v>3.246255211663789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5:26" ht="15">
      <c r="E14" s="2"/>
      <c r="G14" s="17"/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1:33" ht="25.5">
      <c r="A15" s="4" t="s">
        <v>14</v>
      </c>
      <c r="B15" s="3">
        <v>1632984</v>
      </c>
      <c r="C15" s="2">
        <v>49.12</v>
      </c>
      <c r="D15" s="2">
        <v>12</v>
      </c>
      <c r="F15" s="7" t="s">
        <v>67</v>
      </c>
      <c r="G15" s="18">
        <f>SUM(G1:G13)</f>
        <v>3324754</v>
      </c>
      <c r="H15" s="18">
        <f>SUM(H1:H13)</f>
        <v>3324754.0000000005</v>
      </c>
      <c r="I15" s="12">
        <f>SUM(I3:I13)</f>
        <v>100.00000000000001</v>
      </c>
      <c r="J15" s="18">
        <f>SUM(J1:J13)</f>
        <v>2921445</v>
      </c>
      <c r="K15" s="18">
        <f>SUM(K1:K13)</f>
        <v>100</v>
      </c>
      <c r="L15" s="18"/>
      <c r="M15" s="18">
        <f>SUM(M1:M13)</f>
        <v>1556143</v>
      </c>
      <c r="N15" s="18"/>
      <c r="O15" s="18"/>
      <c r="P15" s="18">
        <f>SUM(P1:P13)</f>
        <v>26</v>
      </c>
      <c r="Q15" s="18">
        <f>SUM(Q1:Q13)</f>
        <v>27</v>
      </c>
      <c r="R15" s="7"/>
      <c r="S15" s="18">
        <f>P15+SUM(S1:S13)</f>
        <v>27</v>
      </c>
      <c r="T15" s="18"/>
      <c r="U15" s="18">
        <f>S15+SUM(U1:U13)</f>
        <v>27</v>
      </c>
      <c r="V15" s="18"/>
      <c r="W15" s="18">
        <f>U15+SUM(W1:W13)</f>
        <v>27</v>
      </c>
      <c r="X15" s="18"/>
      <c r="Y15" s="18">
        <f>W15+SUM(Y1:Y13)</f>
        <v>27</v>
      </c>
      <c r="Z15" s="18"/>
      <c r="AA15" s="18">
        <f>Y15+SUM(AA1:AA13)</f>
        <v>27</v>
      </c>
      <c r="AB15" s="17"/>
      <c r="AC15" s="17"/>
      <c r="AF15" s="8"/>
      <c r="AG15" s="8"/>
    </row>
    <row r="16" spans="5:13" ht="12.75">
      <c r="E16" s="2"/>
      <c r="G16" s="17"/>
      <c r="H16" s="7" t="s">
        <v>168</v>
      </c>
      <c r="I16" s="7"/>
      <c r="J16" s="7">
        <f>INT(J15/$E$1)</f>
        <v>108201</v>
      </c>
      <c r="K16" s="7"/>
      <c r="M16" s="7">
        <f>INT(M15/($E$1-$I$1))</f>
        <v>129678</v>
      </c>
    </row>
    <row r="17" spans="1:11" ht="15.75">
      <c r="A17" s="1" t="s">
        <v>15</v>
      </c>
      <c r="B17" s="3">
        <v>707866</v>
      </c>
      <c r="C17" s="2">
        <v>21.29</v>
      </c>
      <c r="D17" s="2">
        <v>7</v>
      </c>
      <c r="E17" s="2"/>
      <c r="F17" s="17"/>
      <c r="G17" s="17"/>
      <c r="H17" s="13"/>
      <c r="I17" s="17"/>
      <c r="J17" s="8"/>
      <c r="K17" s="8"/>
    </row>
    <row r="18" spans="1:11" ht="25.5">
      <c r="A18" s="1" t="s">
        <v>16</v>
      </c>
      <c r="B18" s="3">
        <v>624796</v>
      </c>
      <c r="C18" s="2">
        <v>18.79</v>
      </c>
      <c r="D18" s="2">
        <v>6</v>
      </c>
      <c r="E18" s="2"/>
      <c r="J18" s="8"/>
      <c r="K18" s="8"/>
    </row>
    <row r="19" spans="1:11" ht="12.75">
      <c r="A19" s="1" t="s">
        <v>17</v>
      </c>
      <c r="B19" s="3">
        <v>234403</v>
      </c>
      <c r="C19" s="2">
        <v>7.05</v>
      </c>
      <c r="D19" s="2">
        <v>2</v>
      </c>
      <c r="E19" s="2"/>
      <c r="K19" s="8"/>
    </row>
    <row r="20" spans="1:11" ht="25.5">
      <c r="A20" s="1" t="s">
        <v>21</v>
      </c>
      <c r="B20" s="3">
        <v>30988</v>
      </c>
      <c r="C20" s="2">
        <v>0.93</v>
      </c>
      <c r="D20" s="2"/>
      <c r="E20" s="2"/>
      <c r="K20" s="8"/>
    </row>
    <row r="21" spans="1:11" ht="25.5">
      <c r="A21" s="1" t="s">
        <v>20</v>
      </c>
      <c r="B21" s="3">
        <v>29988</v>
      </c>
      <c r="C21" s="2">
        <v>0.9</v>
      </c>
      <c r="D21" s="2"/>
      <c r="E21" s="2"/>
      <c r="K21" s="8"/>
    </row>
    <row r="22" spans="1:5" ht="25.5">
      <c r="A22" s="1" t="s">
        <v>19</v>
      </c>
      <c r="B22" s="3">
        <v>23929</v>
      </c>
      <c r="C22" s="2">
        <v>0.72</v>
      </c>
      <c r="D22" s="2"/>
      <c r="E22" s="2"/>
    </row>
    <row r="23" spans="1:5" ht="25.5">
      <c r="A23" s="1" t="s">
        <v>23</v>
      </c>
      <c r="B23" s="3">
        <v>10049</v>
      </c>
      <c r="C23" s="2">
        <v>0.3</v>
      </c>
      <c r="D23" s="2"/>
      <c r="E23" s="2"/>
    </row>
    <row r="24" spans="1:4" ht="12.75">
      <c r="A24" s="1" t="s">
        <v>18</v>
      </c>
      <c r="B24" s="3">
        <v>8711</v>
      </c>
      <c r="C24" s="2">
        <v>0.26</v>
      </c>
      <c r="D24" s="2"/>
    </row>
    <row r="25" ht="12.75">
      <c r="E25" s="2"/>
    </row>
    <row r="26" spans="1:4" ht="38.25">
      <c r="A26" s="4" t="s">
        <v>27</v>
      </c>
      <c r="B26" s="3">
        <v>1670730</v>
      </c>
      <c r="C26" s="2">
        <v>50.25</v>
      </c>
      <c r="D26" s="2">
        <v>15</v>
      </c>
    </row>
    <row r="28" spans="1:4" ht="12.75">
      <c r="A28" s="1" t="s">
        <v>80</v>
      </c>
      <c r="B28" s="3">
        <v>13338</v>
      </c>
      <c r="C28" s="2">
        <v>0.4</v>
      </c>
      <c r="D28" s="2"/>
    </row>
    <row r="30" spans="1:4" ht="38.25">
      <c r="A30" s="4" t="s">
        <v>81</v>
      </c>
      <c r="B30" s="3">
        <v>13338</v>
      </c>
      <c r="C30" s="2">
        <v>0.4</v>
      </c>
      <c r="D30" s="2"/>
    </row>
    <row r="32" spans="1:4" ht="25.5">
      <c r="A32" s="1" t="s">
        <v>82</v>
      </c>
      <c r="B32" s="3">
        <v>4212</v>
      </c>
      <c r="C32" s="2">
        <v>0.13</v>
      </c>
      <c r="D32" s="2"/>
    </row>
    <row r="34" spans="1:4" ht="38.25">
      <c r="A34" s="4" t="s">
        <v>83</v>
      </c>
      <c r="B34" s="3">
        <v>4212</v>
      </c>
      <c r="C34" s="2">
        <v>0.13</v>
      </c>
      <c r="D34" s="2"/>
    </row>
    <row r="36" spans="1:4" ht="12.75">
      <c r="A36" s="1" t="s">
        <v>48</v>
      </c>
      <c r="B36" s="3">
        <v>3490</v>
      </c>
      <c r="C36" s="2">
        <v>0.1</v>
      </c>
      <c r="D36" s="2"/>
    </row>
    <row r="38" spans="1:4" ht="25.5">
      <c r="A38" s="4" t="s">
        <v>49</v>
      </c>
      <c r="B38" s="3">
        <v>3490</v>
      </c>
      <c r="C38" s="2">
        <v>0.1</v>
      </c>
      <c r="D38" s="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38"/>
  <sheetViews>
    <sheetView workbookViewId="0" topLeftCell="A1">
      <selection activeCell="A1" sqref="A1"/>
    </sheetView>
  </sheetViews>
  <sheetFormatPr defaultColWidth="9.140625" defaultRowHeight="12.75"/>
  <cols>
    <col min="5" max="5" width="6.7109375" style="0" customWidth="1"/>
    <col min="6" max="6" width="8.421875" style="0" bestFit="1" customWidth="1"/>
    <col min="7" max="8" width="9.421875" style="0" customWidth="1"/>
    <col min="9" max="11" width="7.421875" style="0" customWidth="1"/>
    <col min="12" max="12" width="6.140625" style="0" bestFit="1" customWidth="1"/>
  </cols>
  <sheetData>
    <row r="1" spans="1:10" ht="18">
      <c r="A1" s="7" t="s">
        <v>85</v>
      </c>
      <c r="C1" t="s">
        <v>70</v>
      </c>
      <c r="E1" s="9">
        <v>7</v>
      </c>
      <c r="G1" t="s">
        <v>64</v>
      </c>
      <c r="I1" s="9">
        <v>4</v>
      </c>
      <c r="J1" s="9"/>
    </row>
    <row r="2" spans="7:27" ht="18">
      <c r="G2" t="s">
        <v>163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51.75">
      <c r="A3" s="1" t="s">
        <v>54</v>
      </c>
      <c r="B3" s="3">
        <v>143962</v>
      </c>
      <c r="C3" s="2">
        <v>18.38</v>
      </c>
      <c r="D3" s="2">
        <v>2</v>
      </c>
      <c r="E3" s="2"/>
      <c r="F3" s="13" t="s">
        <v>66</v>
      </c>
      <c r="G3" s="17">
        <f>B3+B4+B6+B8</f>
        <v>301181</v>
      </c>
      <c r="H3" s="17">
        <f>G3*Totale!G3</f>
        <v>301181</v>
      </c>
      <c r="I3" s="11">
        <f>H3*100/$H$15</f>
        <v>38.44301089542637</v>
      </c>
      <c r="J3" s="17">
        <f>IF(I3&gt;=8,H3,0)</f>
        <v>301181</v>
      </c>
      <c r="K3" s="11">
        <f>J3*100/$J$15</f>
        <v>44.106853102612014</v>
      </c>
      <c r="L3" s="10">
        <f>J3/$J$16</f>
        <v>3.0874842386902994</v>
      </c>
      <c r="M3" s="17">
        <f>IF(J3=MAX($J$3:$J$13),0,J3)</f>
        <v>0</v>
      </c>
      <c r="N3" s="10">
        <f>IF(J3&lt;MAX($J$3:$J$13),M3/$M$16,$I$1)</f>
        <v>4</v>
      </c>
      <c r="O3" s="10">
        <f>IF(MAX($L$3:$L$13)&gt;=$I$1,L3,N3)</f>
        <v>4</v>
      </c>
      <c r="P3" s="15">
        <f>INT(O3)</f>
        <v>4</v>
      </c>
      <c r="Q3" s="15">
        <f>P3+S3+U3+W3+Y3+AA3</f>
        <v>4</v>
      </c>
      <c r="R3" s="10">
        <f>O3-P3</f>
        <v>0</v>
      </c>
      <c r="S3">
        <f>IF($P$15&lt;$E$1,1,0)*IF(R3=MAX($R$3:$R$13),1,0)</f>
        <v>0</v>
      </c>
      <c r="T3" s="10">
        <f>IF(S3=1,0,R3)</f>
        <v>0</v>
      </c>
      <c r="U3">
        <f>IF($S$15&lt;$E$1,1,0)*IF(T3=MAX($T$3:$T$15),1,0)</f>
        <v>0</v>
      </c>
      <c r="V3" s="10">
        <f>IF(U3=1,0,T3)</f>
        <v>0</v>
      </c>
      <c r="W3">
        <f>IF($U$15&lt;$E$1,1,0)*IF(V3=MAX($V$3:$V$13),1,0)</f>
        <v>0</v>
      </c>
      <c r="X3" s="10">
        <f>IF(W3=1,0,V3)</f>
        <v>0</v>
      </c>
      <c r="Y3">
        <f>IF(W$15&lt;$E$1,1,0)*IF(X3=MAX(X$3:X$13),1,0)</f>
        <v>0</v>
      </c>
      <c r="Z3" s="10">
        <f>IF(Y3=1,0,X3)</f>
        <v>0</v>
      </c>
      <c r="AA3">
        <f>IF(Y$15&lt;$E$1,1,0)*IF(Z3=MAX(Z$3:Z$13),1,0)</f>
        <v>0</v>
      </c>
    </row>
    <row r="4" spans="1:26" ht="39">
      <c r="A4" s="1" t="s">
        <v>55</v>
      </c>
      <c r="B4" s="3">
        <v>96241</v>
      </c>
      <c r="C4" s="2">
        <v>12.28</v>
      </c>
      <c r="D4" s="2">
        <v>1</v>
      </c>
      <c r="E4" s="2"/>
      <c r="F4" s="13"/>
      <c r="G4" s="17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26.25">
      <c r="A5" s="1" t="s">
        <v>2</v>
      </c>
      <c r="B5" s="3">
        <v>59702</v>
      </c>
      <c r="C5" s="2">
        <v>7.62</v>
      </c>
      <c r="D5" s="2">
        <v>1</v>
      </c>
      <c r="E5" s="2"/>
      <c r="F5" s="13" t="s">
        <v>174</v>
      </c>
      <c r="G5" s="17">
        <f>B5+B7</f>
        <v>85354</v>
      </c>
      <c r="H5" s="17">
        <f>G5*Totale!G5</f>
        <v>85354</v>
      </c>
      <c r="I5" s="11">
        <f>H5*100/$H$15</f>
        <v>10.894660526288916</v>
      </c>
      <c r="J5" s="17">
        <f>IF(I5&gt;=8,H5,0)</f>
        <v>85354</v>
      </c>
      <c r="K5" s="11">
        <f>J5*100/$J$15</f>
        <v>12.499780330500085</v>
      </c>
      <c r="L5" s="10">
        <f>J5/$J$16</f>
        <v>0.8749859045197798</v>
      </c>
      <c r="M5" s="17">
        <f>IF(J5=MAX($J$3:$J$13),0,J5)</f>
        <v>85354</v>
      </c>
      <c r="N5" s="10">
        <f>IF(J5&lt;MAX($J$3:$J$13),M5/$M$16,$I$1)</f>
        <v>0.670911248929029</v>
      </c>
      <c r="O5" s="10">
        <f>IF(MAX($L$3:$L$13)&gt;=$I$1,L5,N5)</f>
        <v>0.670911248929029</v>
      </c>
      <c r="P5" s="15">
        <f>INT(O5)</f>
        <v>0</v>
      </c>
      <c r="Q5" s="15">
        <f>P5+S5+U5+W5+Y5+AA5</f>
        <v>1</v>
      </c>
      <c r="R5" s="10">
        <f>O5-P5</f>
        <v>0.670911248929029</v>
      </c>
      <c r="S5">
        <f>IF($P$15&lt;$E$1,1,0)*IF(R5=MAX($R$3:$R$13),1,0)</f>
        <v>1</v>
      </c>
      <c r="T5" s="10">
        <f>IF(S5=1,0,R5)</f>
        <v>0</v>
      </c>
      <c r="U5">
        <f>IF($S$15&lt;$E$1,1,0)*IF(T5=MAX($T$3:$T$15),1,0)</f>
        <v>0</v>
      </c>
      <c r="V5" s="10">
        <f>IF(U5=1,0,T5)</f>
        <v>0</v>
      </c>
      <c r="W5">
        <f>IF($U$15&lt;$E$1,1,0)*IF(V5=MAX($V$3:$V$13),1,0)</f>
        <v>0</v>
      </c>
      <c r="X5" s="10">
        <f>IF(W5=1,0,V5)</f>
        <v>0</v>
      </c>
      <c r="Y5">
        <f>IF(W$15&lt;$E$1,1,0)*IF(X5=MAX(X$3:X$13),1,0)</f>
        <v>0</v>
      </c>
      <c r="Z5" s="10">
        <f>IF(Y5=1,0,X5)</f>
        <v>0</v>
      </c>
      <c r="AA5">
        <f>IF(Y$15&lt;$E$1,1,0)*IF(Z5=MAX(Z$3:Z$13),1,0)</f>
        <v>0</v>
      </c>
    </row>
    <row r="6" spans="1:26" ht="51.75">
      <c r="A6" s="1" t="s">
        <v>5</v>
      </c>
      <c r="B6" s="3">
        <v>39897</v>
      </c>
      <c r="C6" s="2">
        <v>5.09</v>
      </c>
      <c r="D6" s="2"/>
      <c r="E6" s="2"/>
      <c r="F6" s="13"/>
      <c r="G6" s="17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51.75">
      <c r="A7" s="1" t="s">
        <v>56</v>
      </c>
      <c r="B7" s="3">
        <v>25652</v>
      </c>
      <c r="C7" s="2">
        <v>3.27</v>
      </c>
      <c r="D7" s="2"/>
      <c r="E7" s="2"/>
      <c r="F7" s="13" t="s">
        <v>65</v>
      </c>
      <c r="G7" s="17">
        <f>B16+B17+B21</f>
        <v>296309</v>
      </c>
      <c r="H7" s="17">
        <f>G7*Totale!G7</f>
        <v>296309</v>
      </c>
      <c r="I7" s="11">
        <f>H7*100/$H$15</f>
        <v>37.82114447927622</v>
      </c>
      <c r="J7" s="17">
        <f>IF(I7&gt;=8,H7,0)</f>
        <v>296309</v>
      </c>
      <c r="K7" s="11">
        <f>J7*100/$J$15</f>
        <v>43.3933665668879</v>
      </c>
      <c r="L7" s="10">
        <f>J7/$J$16</f>
        <v>3.037540108048263</v>
      </c>
      <c r="M7" s="17">
        <f>IF(J7=MAX($J$3:$J$13),0,J7)</f>
        <v>296309</v>
      </c>
      <c r="N7" s="10">
        <f>IF(J7&lt;MAX($J$3:$J$13),M7/$M$16,$I$1)</f>
        <v>2.329088751070971</v>
      </c>
      <c r="O7" s="10">
        <f>IF(MAX($L$3:$L$13)&gt;=$I$1,L7,N7)</f>
        <v>2.329088751070971</v>
      </c>
      <c r="P7" s="15">
        <f>INT(O7)</f>
        <v>2</v>
      </c>
      <c r="Q7" s="15">
        <f>P7+S7+U7+W7+Y7+AA7</f>
        <v>2</v>
      </c>
      <c r="R7" s="10">
        <f>O7-P7</f>
        <v>0.3290887510709708</v>
      </c>
      <c r="S7">
        <f>IF($P$15&lt;$E$1,1,0)*IF(R7=MAX($R$3:$R$13),1,0)</f>
        <v>0</v>
      </c>
      <c r="T7" s="10">
        <f>IF(S7=1,0,R7)</f>
        <v>0.3290887510709708</v>
      </c>
      <c r="U7">
        <f>IF($S$15&lt;$E$1,1,0)*IF(T7=MAX($T$3:$T$15),1,0)</f>
        <v>0</v>
      </c>
      <c r="V7" s="10">
        <f>IF(U7=1,0,T7)</f>
        <v>0.3290887510709708</v>
      </c>
      <c r="W7">
        <f>IF($U$15&lt;$E$1,1,0)*IF(V7=MAX($V$3:$V$13),1,0)</f>
        <v>0</v>
      </c>
      <c r="X7" s="10">
        <f>IF(W7=1,0,V7)</f>
        <v>0.3290887510709708</v>
      </c>
      <c r="Y7">
        <f>IF(W$15&lt;$E$1,1,0)*IF(X7=MAX(X$3:X$13),1,0)</f>
        <v>0</v>
      </c>
      <c r="Z7" s="10">
        <f>IF(Y7=1,0,X7)</f>
        <v>0.3290887510709708</v>
      </c>
      <c r="AA7">
        <f>IF(Y$15&lt;$E$1,1,0)*IF(Z7=MAX(Z$3:Z$13),1,0)</f>
        <v>0</v>
      </c>
    </row>
    <row r="8" spans="1:26" ht="39">
      <c r="A8" s="1" t="s">
        <v>3</v>
      </c>
      <c r="B8" s="3">
        <v>21081</v>
      </c>
      <c r="C8" s="2">
        <v>2.69</v>
      </c>
      <c r="D8" s="2"/>
      <c r="E8" s="2"/>
      <c r="F8" s="13"/>
      <c r="G8" s="17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39">
      <c r="A9" s="1" t="s">
        <v>7</v>
      </c>
      <c r="B9" s="3">
        <v>20614</v>
      </c>
      <c r="C9" s="2">
        <v>2.63</v>
      </c>
      <c r="D9" s="2"/>
      <c r="E9" s="2"/>
      <c r="F9" s="13" t="s">
        <v>17</v>
      </c>
      <c r="G9" s="17">
        <f>B18</f>
        <v>56078</v>
      </c>
      <c r="H9" s="17">
        <f>G9*Totale!G9</f>
        <v>56078</v>
      </c>
      <c r="I9" s="11">
        <f>H9*100/$H$15</f>
        <v>7.157845830227404</v>
      </c>
      <c r="J9" s="17">
        <f>IF(I9&gt;=8,H9,0)</f>
        <v>0</v>
      </c>
      <c r="K9" s="11">
        <f>J9*100/$J$15</f>
        <v>0</v>
      </c>
      <c r="L9" s="10">
        <f>J9/$J$16</f>
        <v>0</v>
      </c>
      <c r="M9" s="17">
        <f>IF(J9=MAX($J$3:$J$13),0,J9)</f>
        <v>0</v>
      </c>
      <c r="N9" s="10">
        <f>IF(J9&lt;MAX($J$3:$J$13),M9/$M$16,$I$1)</f>
        <v>0</v>
      </c>
      <c r="O9" s="10">
        <f>IF(MAX($L$3:$L$13)&gt;=$I$1,L9,N9)</f>
        <v>0</v>
      </c>
      <c r="P9" s="15">
        <f>INT(O9)</f>
        <v>0</v>
      </c>
      <c r="Q9" s="15">
        <f>P9+S9+U9+W9+Y9+AA9</f>
        <v>0</v>
      </c>
      <c r="R9" s="10">
        <f>O9-P9</f>
        <v>0</v>
      </c>
      <c r="S9">
        <f>IF($P$15&lt;$E$1,1,0)*IF(R9=MAX($R$3:$R$13),1,0)</f>
        <v>0</v>
      </c>
      <c r="T9" s="10">
        <f>IF(S9=1,0,R9)</f>
        <v>0</v>
      </c>
      <c r="U9">
        <f>IF($S$15&lt;$E$1,1,0)*IF(T9=MAX($T$3:$T$15),1,0)</f>
        <v>0</v>
      </c>
      <c r="V9" s="10">
        <f>IF(U9=1,0,T9)</f>
        <v>0</v>
      </c>
      <c r="W9">
        <f>IF($U$15&lt;$E$1,1,0)*IF(V9=MAX($V$3:$V$13),1,0)</f>
        <v>0</v>
      </c>
      <c r="X9" s="10">
        <f>IF(W9=1,0,V9)</f>
        <v>0</v>
      </c>
      <c r="Y9">
        <f>IF(W$15&lt;$E$1,1,0)*IF(X9=MAX(X$3:X$13),1,0)</f>
        <v>0</v>
      </c>
      <c r="Z9" s="10">
        <f>IF(Y9=1,0,X9)</f>
        <v>0</v>
      </c>
      <c r="AA9">
        <f>IF(Y$15&lt;$E$1,1,0)*IF(Z9=MAX(Z$3:Z$13),1,0)</f>
        <v>0</v>
      </c>
    </row>
    <row r="10" spans="1:26" ht="26.25">
      <c r="A10" s="1" t="s">
        <v>8</v>
      </c>
      <c r="B10" s="3">
        <v>5760</v>
      </c>
      <c r="C10" s="2">
        <v>0.74</v>
      </c>
      <c r="D10" s="2"/>
      <c r="E10" s="2"/>
      <c r="F10" s="13"/>
      <c r="G10" s="17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1:27" ht="15.75">
      <c r="A11" s="1" t="s">
        <v>57</v>
      </c>
      <c r="B11" s="3">
        <v>2084</v>
      </c>
      <c r="C11" s="2">
        <v>0.27</v>
      </c>
      <c r="D11" s="2"/>
      <c r="E11" s="2"/>
      <c r="F11" s="13" t="s">
        <v>53</v>
      </c>
      <c r="G11" s="17">
        <f>B19+B20</f>
        <v>14337</v>
      </c>
      <c r="H11" s="17">
        <f>G11*Totale!G11</f>
        <v>14337</v>
      </c>
      <c r="I11" s="11">
        <f>H11*100/$H$15</f>
        <v>1.8299874401364222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1:26" ht="39">
      <c r="A12" s="1" t="s">
        <v>10</v>
      </c>
      <c r="B12" s="3">
        <v>1731</v>
      </c>
      <c r="C12" s="2">
        <v>0.22</v>
      </c>
      <c r="D12" s="2"/>
      <c r="E12" s="2"/>
      <c r="F12" s="13"/>
      <c r="G12" s="17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5:27" ht="15.75">
      <c r="E13" s="2"/>
      <c r="F13" s="13" t="s">
        <v>68</v>
      </c>
      <c r="G13" s="17">
        <f>B9+B10+B11+B12</f>
        <v>30189</v>
      </c>
      <c r="H13" s="17">
        <f>G13*Totale!G13</f>
        <v>30189.00000000008</v>
      </c>
      <c r="I13" s="11">
        <f>H13*100/$H$15</f>
        <v>3.8533508286446674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1:26" ht="51">
      <c r="A14" s="4" t="s">
        <v>14</v>
      </c>
      <c r="B14" s="3">
        <v>416724</v>
      </c>
      <c r="C14" s="2">
        <v>53.19</v>
      </c>
      <c r="D14" s="2">
        <v>4</v>
      </c>
      <c r="E14" s="2"/>
      <c r="G14" s="17"/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6:33" ht="12.75">
      <c r="F15" s="7" t="s">
        <v>67</v>
      </c>
      <c r="G15" s="18">
        <f>SUM(G1:G13)</f>
        <v>783448</v>
      </c>
      <c r="H15" s="18">
        <f>SUM(H1:H13)</f>
        <v>783448.0000000001</v>
      </c>
      <c r="I15" s="12">
        <f>SUM(I3:I13)</f>
        <v>99.99999999999999</v>
      </c>
      <c r="J15" s="18">
        <f>SUM(J1:J13)</f>
        <v>682844</v>
      </c>
      <c r="K15" s="18">
        <f>SUM(K1:K13)</f>
        <v>100</v>
      </c>
      <c r="L15" s="18"/>
      <c r="M15" s="18">
        <f>SUM(M1:M13)</f>
        <v>381663</v>
      </c>
      <c r="N15" s="18"/>
      <c r="O15" s="18"/>
      <c r="P15" s="18">
        <f>SUM(P1:P13)</f>
        <v>6</v>
      </c>
      <c r="Q15" s="18">
        <f>SUM(Q1:Q13)</f>
        <v>7</v>
      </c>
      <c r="R15" s="7"/>
      <c r="S15" s="18">
        <f>P15+SUM(S1:S13)</f>
        <v>7</v>
      </c>
      <c r="T15" s="18"/>
      <c r="U15" s="18">
        <f>S15+SUM(U1:U13)</f>
        <v>7</v>
      </c>
      <c r="V15" s="18"/>
      <c r="W15" s="18">
        <f>U15+SUM(W1:W13)</f>
        <v>7</v>
      </c>
      <c r="X15" s="18"/>
      <c r="Y15" s="18">
        <f>W15+SUM(Y1:Y13)</f>
        <v>7</v>
      </c>
      <c r="Z15" s="18"/>
      <c r="AA15" s="18">
        <f>Y15+SUM(AA1:AA13)</f>
        <v>7</v>
      </c>
      <c r="AB15" s="17"/>
      <c r="AC15" s="17"/>
      <c r="AF15" s="8"/>
      <c r="AG15" s="8"/>
    </row>
    <row r="16" spans="1:13" ht="25.5">
      <c r="A16" s="1" t="s">
        <v>15</v>
      </c>
      <c r="B16" s="3">
        <v>181716</v>
      </c>
      <c r="C16" s="2">
        <v>23.19</v>
      </c>
      <c r="D16" s="2">
        <v>2</v>
      </c>
      <c r="E16" s="2"/>
      <c r="G16" s="17"/>
      <c r="H16" s="7" t="s">
        <v>168</v>
      </c>
      <c r="I16" s="7"/>
      <c r="J16" s="7">
        <f>INT(J15/$E$1)</f>
        <v>97549</v>
      </c>
      <c r="K16" s="7"/>
      <c r="M16" s="7">
        <f>INT(M15/($E$1-$I$1))</f>
        <v>127221</v>
      </c>
    </row>
    <row r="17" spans="1:11" ht="51.75">
      <c r="A17" s="1" t="s">
        <v>16</v>
      </c>
      <c r="B17" s="3">
        <v>110973</v>
      </c>
      <c r="C17" s="2">
        <v>14.16</v>
      </c>
      <c r="D17" s="2">
        <v>1</v>
      </c>
      <c r="E17" s="2"/>
      <c r="F17" s="17"/>
      <c r="G17" s="17"/>
      <c r="H17" s="13"/>
      <c r="I17" s="17"/>
      <c r="J17" s="8"/>
      <c r="K17" s="8"/>
    </row>
    <row r="18" spans="1:11" ht="12.75">
      <c r="A18" s="1" t="s">
        <v>17</v>
      </c>
      <c r="B18" s="3">
        <v>56078</v>
      </c>
      <c r="C18" s="2">
        <v>7.16</v>
      </c>
      <c r="D18" s="2"/>
      <c r="E18" s="2"/>
      <c r="J18" s="8"/>
      <c r="K18" s="8"/>
    </row>
    <row r="19" spans="1:11" ht="38.25">
      <c r="A19" s="1" t="s">
        <v>21</v>
      </c>
      <c r="B19" s="3">
        <v>7934</v>
      </c>
      <c r="C19" s="2">
        <v>1.01</v>
      </c>
      <c r="D19" s="2"/>
      <c r="E19" s="2"/>
      <c r="K19" s="8"/>
    </row>
    <row r="20" spans="1:11" ht="38.25">
      <c r="A20" s="1" t="s">
        <v>20</v>
      </c>
      <c r="B20" s="3">
        <v>6403</v>
      </c>
      <c r="C20" s="2">
        <v>0.82</v>
      </c>
      <c r="D20" s="2"/>
      <c r="E20" s="2"/>
      <c r="K20" s="8"/>
    </row>
    <row r="21" spans="1:11" ht="25.5">
      <c r="A21" s="1" t="s">
        <v>18</v>
      </c>
      <c r="B21" s="3">
        <v>3620</v>
      </c>
      <c r="C21" s="2">
        <v>0.46</v>
      </c>
      <c r="D21" s="2"/>
      <c r="E21" s="2"/>
      <c r="K21" s="8"/>
    </row>
    <row r="22" ht="12.75">
      <c r="E22" s="2"/>
    </row>
    <row r="23" spans="1:5" ht="51">
      <c r="A23" s="4" t="s">
        <v>27</v>
      </c>
      <c r="B23" s="3">
        <v>366724</v>
      </c>
      <c r="C23" s="2">
        <v>46.81</v>
      </c>
      <c r="D23" s="2">
        <v>3</v>
      </c>
      <c r="E23" s="2"/>
    </row>
    <row r="25" ht="12.75">
      <c r="E25" s="2"/>
    </row>
    <row r="26" spans="1:4" ht="12.75">
      <c r="A26" s="4"/>
      <c r="B26" s="3"/>
      <c r="C26" s="2"/>
      <c r="D26" s="2"/>
    </row>
    <row r="28" spans="1:4" ht="12.75">
      <c r="A28" s="1"/>
      <c r="B28" s="3"/>
      <c r="C28" s="2"/>
      <c r="D28" s="2"/>
    </row>
    <row r="30" spans="1:4" ht="12.75">
      <c r="A30" s="4"/>
      <c r="B30" s="3"/>
      <c r="C30" s="2"/>
      <c r="D30" s="2"/>
    </row>
    <row r="32" spans="1:4" ht="12.75">
      <c r="A32" s="1"/>
      <c r="B32" s="3"/>
      <c r="C32" s="2"/>
      <c r="D32" s="2"/>
    </row>
    <row r="34" spans="1:4" ht="12.75">
      <c r="A34" s="4"/>
      <c r="B34" s="3"/>
      <c r="C34" s="2"/>
      <c r="D34" s="2"/>
    </row>
    <row r="36" spans="1:4" ht="12.75">
      <c r="A36" s="1"/>
      <c r="B36" s="3"/>
      <c r="C36" s="2"/>
      <c r="D36" s="2"/>
    </row>
    <row r="38" spans="1:4" ht="12.75">
      <c r="A38" s="4"/>
      <c r="B38" s="3"/>
      <c r="C38" s="2"/>
      <c r="D38" s="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46"/>
  <sheetViews>
    <sheetView workbookViewId="0" topLeftCell="A1">
      <selection activeCell="A5" sqref="A5"/>
    </sheetView>
  </sheetViews>
  <sheetFormatPr defaultColWidth="9.140625" defaultRowHeight="12.75"/>
  <sheetData>
    <row r="1" spans="1:10" ht="18">
      <c r="A1" s="7" t="s">
        <v>88</v>
      </c>
      <c r="C1" t="s">
        <v>70</v>
      </c>
      <c r="E1" s="9">
        <v>30</v>
      </c>
      <c r="G1" t="s">
        <v>64</v>
      </c>
      <c r="I1" s="9">
        <v>17</v>
      </c>
      <c r="J1" s="9"/>
    </row>
    <row r="2" spans="7:27" ht="18">
      <c r="G2" t="s">
        <v>163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51.75">
      <c r="A3" s="1" t="s">
        <v>54</v>
      </c>
      <c r="B3" s="3">
        <v>429971</v>
      </c>
      <c r="C3" s="2">
        <v>14.14</v>
      </c>
      <c r="D3" s="2">
        <v>5</v>
      </c>
      <c r="E3" s="2"/>
      <c r="F3" s="13" t="s">
        <v>66</v>
      </c>
      <c r="G3" s="17">
        <f>B3+B4+B9+B8</f>
        <v>994398</v>
      </c>
      <c r="H3" s="17">
        <f>G3*Totale!G3</f>
        <v>994398</v>
      </c>
      <c r="I3" s="11">
        <f>H3*100/$H$15</f>
        <v>32.71178406231567</v>
      </c>
      <c r="J3" s="17">
        <f>IF(I3&gt;=8,H3,0)</f>
        <v>994398</v>
      </c>
      <c r="K3" s="11">
        <f>J3*100/$J$15</f>
        <v>38.53843542318729</v>
      </c>
      <c r="L3" s="10">
        <f>J3/$J$16</f>
        <v>11.561557511423223</v>
      </c>
      <c r="M3" s="17">
        <f>IF(J3=MAX($J$3:$J$13),0,J3)</f>
        <v>994398</v>
      </c>
      <c r="N3" s="10">
        <f>IF(J3&lt;MAX($J$3:$J$13),M3/$M$16,$I$1)</f>
        <v>9.868877839640337</v>
      </c>
      <c r="O3" s="10">
        <f>IF(MAX($L$3:$L$13)&gt;=$I$1,L3,N3)</f>
        <v>9.868877839640337</v>
      </c>
      <c r="P3" s="15">
        <f>INT(O3)</f>
        <v>9</v>
      </c>
      <c r="Q3" s="15">
        <f>P3+S3+U3+W3+Y3+AA3</f>
        <v>10</v>
      </c>
      <c r="R3" s="10">
        <f>O3-P3</f>
        <v>0.8688778396403372</v>
      </c>
      <c r="S3">
        <f>IF($P$15&lt;$E$1,1,0)*IF(R3=MAX($R$3:$R$13),1,0)</f>
        <v>1</v>
      </c>
      <c r="T3" s="10">
        <f>IF(S3=1,0,R3)</f>
        <v>0</v>
      </c>
      <c r="U3">
        <f>IF($S$15&lt;$E$1,1,0)*IF(T3=MAX($T$3:$T$15),1,0)</f>
        <v>0</v>
      </c>
      <c r="V3" s="10">
        <f>IF(U3=1,0,T3)</f>
        <v>0</v>
      </c>
      <c r="W3">
        <f>IF($U$15&lt;$E$1,1,0)*IF(V3=MAX($V$3:$V$13),1,0)</f>
        <v>0</v>
      </c>
      <c r="X3" s="10">
        <f>IF(W3=1,0,V3)</f>
        <v>0</v>
      </c>
      <c r="Y3">
        <f>IF(W$15&lt;$E$1,1,0)*IF(X3=MAX(X$3:X$13),1,0)</f>
        <v>0</v>
      </c>
      <c r="Z3" s="10">
        <f>IF(Y3=1,0,X3)</f>
        <v>0</v>
      </c>
      <c r="AA3">
        <f>IF(Y$15&lt;$E$1,1,0)*IF(Z3=MAX(Z$3:Z$13),1,0)</f>
        <v>0</v>
      </c>
    </row>
    <row r="4" spans="1:26" ht="39">
      <c r="A4" s="1" t="s">
        <v>55</v>
      </c>
      <c r="B4" s="3">
        <v>388984</v>
      </c>
      <c r="C4" s="2">
        <v>12.8</v>
      </c>
      <c r="D4" s="2">
        <v>5</v>
      </c>
      <c r="E4" s="2"/>
      <c r="F4" s="13"/>
      <c r="G4" s="17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26.25">
      <c r="A5" s="1" t="s">
        <v>2</v>
      </c>
      <c r="B5" s="3">
        <v>201991</v>
      </c>
      <c r="C5" s="2">
        <v>6.64</v>
      </c>
      <c r="D5" s="2">
        <v>3</v>
      </c>
      <c r="E5" s="2"/>
      <c r="F5" s="13" t="s">
        <v>174</v>
      </c>
      <c r="G5" s="17">
        <f>B5+B7</f>
        <v>315499</v>
      </c>
      <c r="H5" s="17">
        <f>G5*Totale!G5</f>
        <v>315499</v>
      </c>
      <c r="I5" s="11">
        <f>H5*100/$H$15</f>
        <v>10.378676505661245</v>
      </c>
      <c r="J5" s="17">
        <f>IF(I5&gt;=8,H5,0)</f>
        <v>315499</v>
      </c>
      <c r="K5" s="11">
        <f>J5*100/$J$15</f>
        <v>12.227335370324726</v>
      </c>
      <c r="L5" s="10">
        <f>J5/$J$16</f>
        <v>3.668209140903859</v>
      </c>
      <c r="M5" s="17">
        <f>IF(J5=MAX($J$3:$J$13),0,J5)</f>
        <v>315499</v>
      </c>
      <c r="N5" s="10">
        <f>IF(J5&lt;MAX($J$3:$J$13),M5/$M$16,$I$1)</f>
        <v>3.131161858258652</v>
      </c>
      <c r="O5" s="10">
        <f>IF(MAX($L$3:$L$13)&gt;=$I$1,L5,N5)</f>
        <v>3.131161858258652</v>
      </c>
      <c r="P5" s="15">
        <f>INT(O5)</f>
        <v>3</v>
      </c>
      <c r="Q5" s="15">
        <f>P5+S5+U5+W5+Y5+AA5</f>
        <v>3</v>
      </c>
      <c r="R5" s="10">
        <f>O5-P5</f>
        <v>0.1311618582586518</v>
      </c>
      <c r="S5">
        <f>IF($P$15&lt;$E$1,1,0)*IF(R5=MAX($R$3:$R$13),1,0)</f>
        <v>0</v>
      </c>
      <c r="T5" s="10">
        <f>IF(S5=1,0,R5)</f>
        <v>0.1311618582586518</v>
      </c>
      <c r="U5">
        <f>IF($S$15&lt;$E$1,1,0)*IF(T5=MAX($T$3:$T$15),1,0)</f>
        <v>0</v>
      </c>
      <c r="V5" s="10">
        <f>IF(U5=1,0,T5)</f>
        <v>0.1311618582586518</v>
      </c>
      <c r="W5">
        <f>IF($U$15&lt;$E$1,1,0)*IF(V5=MAX($V$3:$V$13),1,0)</f>
        <v>0</v>
      </c>
      <c r="X5" s="10">
        <f>IF(W5=1,0,V5)</f>
        <v>0.1311618582586518</v>
      </c>
      <c r="Y5">
        <f>IF(W$15&lt;$E$1,1,0)*IF(X5=MAX(X$3:X$13),1,0)</f>
        <v>0</v>
      </c>
      <c r="Z5" s="10">
        <f>IF(Y5=1,0,X5)</f>
        <v>0.1311618582586518</v>
      </c>
      <c r="AA5">
        <f>IF(Y$15&lt;$E$1,1,0)*IF(Z5=MAX(Z$3:Z$13),1,0)</f>
        <v>0</v>
      </c>
    </row>
    <row r="6" spans="1:26" ht="39">
      <c r="A6" s="1" t="s">
        <v>7</v>
      </c>
      <c r="B6" s="3">
        <v>158198</v>
      </c>
      <c r="C6" s="2">
        <v>5.2</v>
      </c>
      <c r="D6" s="2">
        <v>2</v>
      </c>
      <c r="E6" s="2"/>
      <c r="F6" s="13"/>
      <c r="G6" s="17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51.75">
      <c r="A7" s="1" t="s">
        <v>56</v>
      </c>
      <c r="B7" s="3">
        <v>113508</v>
      </c>
      <c r="C7" s="2">
        <v>3.73</v>
      </c>
      <c r="D7" s="2">
        <v>1</v>
      </c>
      <c r="E7" s="2"/>
      <c r="F7" s="13" t="s">
        <v>65</v>
      </c>
      <c r="G7" s="17">
        <f>B16+B17+B19+B23</f>
        <v>1270379</v>
      </c>
      <c r="H7" s="17">
        <f>G7*Totale!G7</f>
        <v>1270379</v>
      </c>
      <c r="I7" s="11">
        <f>H7*100/$H$15</f>
        <v>41.79047375930012</v>
      </c>
      <c r="J7" s="17">
        <f>IF(I7&gt;=8,H7,0)</f>
        <v>1270379</v>
      </c>
      <c r="K7" s="11">
        <f>J7*100/$J$15</f>
        <v>49.23422920648799</v>
      </c>
      <c r="L7" s="10">
        <f>J7/$J$16</f>
        <v>14.770303107814298</v>
      </c>
      <c r="M7" s="17">
        <f>IF(J7=MAX($J$3:$J$13),0,J7)</f>
        <v>0</v>
      </c>
      <c r="N7" s="10">
        <f>IF(J7&lt;MAX($J$3:$J$13),M7/$M$16,$I$1)</f>
        <v>17</v>
      </c>
      <c r="O7" s="10">
        <f>IF(MAX($L$3:$L$13)&gt;=$I$1,L7,N7)</f>
        <v>17</v>
      </c>
      <c r="P7" s="15">
        <f>INT(O7)</f>
        <v>17</v>
      </c>
      <c r="Q7" s="15">
        <f>P7+S7+U7+W7+Y7+AA7</f>
        <v>17</v>
      </c>
      <c r="R7" s="10">
        <f>O7-P7</f>
        <v>0</v>
      </c>
      <c r="S7">
        <f>IF($P$15&lt;$E$1,1,0)*IF(R7=MAX($R$3:$R$13),1,0)</f>
        <v>0</v>
      </c>
      <c r="T7" s="10">
        <f>IF(S7=1,0,R7)</f>
        <v>0</v>
      </c>
      <c r="U7">
        <f>IF($S$15&lt;$E$1,1,0)*IF(T7=MAX($T$3:$T$15),1,0)</f>
        <v>0</v>
      </c>
      <c r="V7" s="10">
        <f>IF(U7=1,0,T7)</f>
        <v>0</v>
      </c>
      <c r="W7">
        <f>IF($U$15&lt;$E$1,1,0)*IF(V7=MAX($V$3:$V$13),1,0)</f>
        <v>0</v>
      </c>
      <c r="X7" s="10">
        <f>IF(W7=1,0,V7)</f>
        <v>0</v>
      </c>
      <c r="Y7">
        <f>IF(W$15&lt;$E$1,1,0)*IF(X7=MAX(X$3:X$13),1,0)</f>
        <v>0</v>
      </c>
      <c r="Z7" s="10">
        <f>IF(Y7=1,0,X7)</f>
        <v>0</v>
      </c>
      <c r="AA7">
        <f>IF(Y$15&lt;$E$1,1,0)*IF(Z7=MAX(Z$3:Z$13),1,0)</f>
        <v>0</v>
      </c>
    </row>
    <row r="8" spans="1:26" ht="51.75">
      <c r="A8" s="1" t="s">
        <v>5</v>
      </c>
      <c r="B8" s="3">
        <v>92200</v>
      </c>
      <c r="C8" s="2">
        <v>3.03</v>
      </c>
      <c r="D8" s="2">
        <v>1</v>
      </c>
      <c r="E8" s="2"/>
      <c r="F8" s="13"/>
      <c r="G8" s="17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39">
      <c r="A9" s="1" t="s">
        <v>3</v>
      </c>
      <c r="B9" s="3">
        <v>83243</v>
      </c>
      <c r="C9" s="2">
        <v>2.74</v>
      </c>
      <c r="D9" s="2"/>
      <c r="E9" s="2"/>
      <c r="F9" s="13" t="s">
        <v>17</v>
      </c>
      <c r="G9" s="17">
        <f>B18</f>
        <v>161948</v>
      </c>
      <c r="H9" s="17">
        <f>G9*Totale!G9</f>
        <v>161948</v>
      </c>
      <c r="I9" s="11">
        <f>H9*100/$H$15</f>
        <v>5.32745239363303</v>
      </c>
      <c r="J9" s="17">
        <f>IF(I9&gt;=8,H9,0)</f>
        <v>0</v>
      </c>
      <c r="K9" s="11">
        <f>J9*100/$J$15</f>
        <v>0</v>
      </c>
      <c r="L9" s="10">
        <f>J9/$J$16</f>
        <v>0</v>
      </c>
      <c r="M9" s="17">
        <f>IF(J9=MAX($J$3:$J$13),0,J9)</f>
        <v>0</v>
      </c>
      <c r="N9" s="10">
        <f>IF(J9&lt;MAX($J$3:$J$13),M9/$M$16,$I$1)</f>
        <v>0</v>
      </c>
      <c r="O9" s="10">
        <f>IF(MAX($L$3:$L$13)&gt;=$I$1,L9,N9)</f>
        <v>0</v>
      </c>
      <c r="P9" s="15">
        <f>INT(O9)</f>
        <v>0</v>
      </c>
      <c r="Q9" s="15">
        <f>P9+S9+U9+W9+Y9+AA9</f>
        <v>0</v>
      </c>
      <c r="R9" s="10">
        <f>O9-P9</f>
        <v>0</v>
      </c>
      <c r="S9">
        <f>IF($P$15&lt;$E$1,1,0)*IF(R9=MAX($R$3:$R$13),1,0)</f>
        <v>0</v>
      </c>
      <c r="T9" s="10">
        <f>IF(S9=1,0,R9)</f>
        <v>0</v>
      </c>
      <c r="U9">
        <f>IF($S$15&lt;$E$1,1,0)*IF(T9=MAX($T$3:$T$15),1,0)</f>
        <v>0</v>
      </c>
      <c r="V9" s="10">
        <f>IF(U9=1,0,T9)</f>
        <v>0</v>
      </c>
      <c r="W9">
        <f>IF($U$15&lt;$E$1,1,0)*IF(V9=MAX($V$3:$V$13),1,0)</f>
        <v>0</v>
      </c>
      <c r="X9" s="10">
        <f>IF(W9=1,0,V9)</f>
        <v>0</v>
      </c>
      <c r="Y9">
        <f>IF(W$15&lt;$E$1,1,0)*IF(X9=MAX(X$3:X$13),1,0)</f>
        <v>0</v>
      </c>
      <c r="Z9" s="10">
        <f>IF(Y9=1,0,X9)</f>
        <v>0</v>
      </c>
      <c r="AA9">
        <f>IF(Y$15&lt;$E$1,1,0)*IF(Z9=MAX(Z$3:Z$13),1,0)</f>
        <v>0</v>
      </c>
    </row>
    <row r="10" spans="1:26" ht="26.25">
      <c r="A10" s="1" t="s">
        <v>8</v>
      </c>
      <c r="B10" s="3">
        <v>20179</v>
      </c>
      <c r="C10" s="2">
        <v>0.66</v>
      </c>
      <c r="D10" s="2"/>
      <c r="E10" s="2"/>
      <c r="F10" s="13"/>
      <c r="G10" s="17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1:27" ht="39">
      <c r="A11" s="1" t="s">
        <v>10</v>
      </c>
      <c r="B11" s="3">
        <v>12781</v>
      </c>
      <c r="C11" s="2">
        <v>0.42</v>
      </c>
      <c r="D11" s="2"/>
      <c r="E11" s="2"/>
      <c r="F11" s="13" t="s">
        <v>53</v>
      </c>
      <c r="G11" s="17">
        <f>B20+B21</f>
        <v>40530</v>
      </c>
      <c r="H11" s="17">
        <f>G11*Totale!G11</f>
        <v>40530</v>
      </c>
      <c r="I11" s="11">
        <f>H11*100/$H$15</f>
        <v>1.3332776293251334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1:26" ht="39">
      <c r="A12" s="1" t="s">
        <v>11</v>
      </c>
      <c r="B12" s="3">
        <v>6555</v>
      </c>
      <c r="C12" s="2">
        <v>0.22</v>
      </c>
      <c r="D12" s="2"/>
      <c r="E12" s="2"/>
      <c r="F12" s="13"/>
      <c r="G12" s="17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5:27" ht="15.75">
      <c r="E13" s="2"/>
      <c r="F13" s="13" t="s">
        <v>68</v>
      </c>
      <c r="G13" s="17">
        <f>B10+B11+B12+B22+B24+B25+B29+B33+B37+B41+B46+B6</f>
        <v>257123</v>
      </c>
      <c r="H13" s="17">
        <f>G13*Totale!G13</f>
        <v>257123.0000000007</v>
      </c>
      <c r="I13" s="11">
        <f>H13*100/$H$15</f>
        <v>8.458335649764797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1:26" ht="51">
      <c r="A14" s="4" t="s">
        <v>14</v>
      </c>
      <c r="B14" s="3">
        <v>1507610</v>
      </c>
      <c r="C14" s="2">
        <v>49.59</v>
      </c>
      <c r="D14" s="2">
        <v>17</v>
      </c>
      <c r="E14" s="2"/>
      <c r="G14" s="17"/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6:33" ht="12.75">
      <c r="F15" s="7" t="s">
        <v>67</v>
      </c>
      <c r="G15" s="18">
        <f>SUM(G1:G13)</f>
        <v>3039877</v>
      </c>
      <c r="H15" s="18">
        <f>SUM(H1:H13)</f>
        <v>3039877.000000001</v>
      </c>
      <c r="I15" s="12">
        <f>SUM(I3:I13)</f>
        <v>99.99999999999999</v>
      </c>
      <c r="J15" s="18">
        <f>SUM(J1:J13)</f>
        <v>2580276</v>
      </c>
      <c r="K15" s="18">
        <f>SUM(K1:K13)</f>
        <v>100</v>
      </c>
      <c r="L15" s="18"/>
      <c r="M15" s="18">
        <f>SUM(M1:M13)</f>
        <v>1309897</v>
      </c>
      <c r="N15" s="18"/>
      <c r="O15" s="18"/>
      <c r="P15" s="18">
        <f>SUM(P1:P13)</f>
        <v>29</v>
      </c>
      <c r="Q15" s="18">
        <f>SUM(Q1:Q13)</f>
        <v>30</v>
      </c>
      <c r="R15" s="7"/>
      <c r="S15" s="18">
        <f>P15+SUM(S1:S13)</f>
        <v>30</v>
      </c>
      <c r="T15" s="18"/>
      <c r="U15" s="18">
        <f>S15+SUM(U1:U13)</f>
        <v>30</v>
      </c>
      <c r="V15" s="18"/>
      <c r="W15" s="18">
        <f>U15+SUM(W1:W13)</f>
        <v>30</v>
      </c>
      <c r="X15" s="18"/>
      <c r="Y15" s="18">
        <f>W15+SUM(Y1:Y13)</f>
        <v>30</v>
      </c>
      <c r="Z15" s="18"/>
      <c r="AA15" s="18">
        <f>Y15+SUM(AA1:AA13)</f>
        <v>30</v>
      </c>
      <c r="AB15" s="17"/>
      <c r="AC15" s="17"/>
      <c r="AF15" s="8"/>
      <c r="AG15" s="8"/>
    </row>
    <row r="16" spans="1:13" ht="25.5">
      <c r="A16" s="1" t="s">
        <v>15</v>
      </c>
      <c r="B16" s="3">
        <v>826534</v>
      </c>
      <c r="C16" s="2">
        <v>27.19</v>
      </c>
      <c r="D16" s="2">
        <v>8</v>
      </c>
      <c r="E16" s="2"/>
      <c r="G16" s="17"/>
      <c r="H16" s="7" t="s">
        <v>168</v>
      </c>
      <c r="I16" s="7"/>
      <c r="J16" s="7">
        <f>INT(J15/$E$1)</f>
        <v>86009</v>
      </c>
      <c r="K16" s="7"/>
      <c r="M16" s="7">
        <f>INT(M15/($E$1-$I$1))</f>
        <v>100761</v>
      </c>
    </row>
    <row r="17" spans="1:11" ht="51.75">
      <c r="A17" s="1" t="s">
        <v>16</v>
      </c>
      <c r="B17" s="3">
        <v>388034</v>
      </c>
      <c r="C17" s="2">
        <v>12.76</v>
      </c>
      <c r="D17" s="2">
        <v>4</v>
      </c>
      <c r="E17" s="2"/>
      <c r="F17" s="17"/>
      <c r="G17" s="17"/>
      <c r="H17" s="13"/>
      <c r="I17" s="17"/>
      <c r="J17" s="8"/>
      <c r="K17" s="8"/>
    </row>
    <row r="18" spans="1:11" ht="12.75">
      <c r="A18" s="1" t="s">
        <v>17</v>
      </c>
      <c r="B18" s="3">
        <v>161948</v>
      </c>
      <c r="C18" s="2">
        <v>5.33</v>
      </c>
      <c r="D18" s="2">
        <v>1</v>
      </c>
      <c r="E18" s="2"/>
      <c r="J18" s="8"/>
      <c r="K18" s="8"/>
    </row>
    <row r="19" spans="1:11" ht="51">
      <c r="A19" s="1" t="s">
        <v>19</v>
      </c>
      <c r="B19" s="3">
        <v>48736</v>
      </c>
      <c r="C19" s="2">
        <v>1.6</v>
      </c>
      <c r="D19" s="2"/>
      <c r="E19" s="2"/>
      <c r="K19" s="8"/>
    </row>
    <row r="20" spans="1:11" ht="38.25">
      <c r="A20" s="1" t="s">
        <v>20</v>
      </c>
      <c r="B20" s="3">
        <v>22115</v>
      </c>
      <c r="C20" s="2">
        <v>0.73</v>
      </c>
      <c r="D20" s="2"/>
      <c r="E20" s="2"/>
      <c r="K20" s="8"/>
    </row>
    <row r="21" spans="1:11" ht="38.25">
      <c r="A21" s="1" t="s">
        <v>21</v>
      </c>
      <c r="B21" s="3">
        <v>18415</v>
      </c>
      <c r="C21" s="2">
        <v>0.61</v>
      </c>
      <c r="D21" s="2"/>
      <c r="E21" s="2"/>
      <c r="K21" s="8"/>
    </row>
    <row r="22" spans="1:5" ht="38.25">
      <c r="A22" s="1" t="s">
        <v>23</v>
      </c>
      <c r="B22" s="3">
        <v>8108</v>
      </c>
      <c r="C22" s="2">
        <v>0.27</v>
      </c>
      <c r="D22" s="2"/>
      <c r="E22" s="2"/>
    </row>
    <row r="23" spans="1:5" ht="25.5">
      <c r="A23" s="1" t="s">
        <v>18</v>
      </c>
      <c r="B23" s="3">
        <v>7075</v>
      </c>
      <c r="C23" s="2">
        <v>0.23</v>
      </c>
      <c r="D23" s="2"/>
      <c r="E23" s="2"/>
    </row>
    <row r="24" spans="1:5" ht="12.75">
      <c r="A24" s="1" t="s">
        <v>62</v>
      </c>
      <c r="B24" s="3">
        <v>6794</v>
      </c>
      <c r="C24" s="2">
        <v>0.22</v>
      </c>
      <c r="D24" s="2"/>
      <c r="E24" s="2"/>
    </row>
    <row r="25" spans="1:5" ht="25.5">
      <c r="A25" s="1" t="s">
        <v>24</v>
      </c>
      <c r="B25" s="3">
        <v>4323</v>
      </c>
      <c r="C25" s="2">
        <v>0.14</v>
      </c>
      <c r="D25" s="2"/>
      <c r="E25" s="2"/>
    </row>
    <row r="27" spans="1:4" ht="51">
      <c r="A27" s="4" t="s">
        <v>27</v>
      </c>
      <c r="B27" s="3">
        <v>1492082</v>
      </c>
      <c r="C27" s="2">
        <v>49.08</v>
      </c>
      <c r="D27" s="2">
        <v>13</v>
      </c>
    </row>
    <row r="29" spans="1:4" ht="25.5">
      <c r="A29" s="1" t="s">
        <v>50</v>
      </c>
      <c r="B29" s="3">
        <v>2485</v>
      </c>
      <c r="C29" s="2">
        <v>0.08</v>
      </c>
      <c r="D29" s="2"/>
    </row>
    <row r="31" spans="1:4" ht="63.75">
      <c r="A31" s="4" t="s">
        <v>51</v>
      </c>
      <c r="B31" s="3">
        <v>2485</v>
      </c>
      <c r="C31" s="2">
        <v>0.08</v>
      </c>
      <c r="D31" s="2"/>
    </row>
    <row r="33" spans="1:4" ht="38.25">
      <c r="A33" s="1" t="s">
        <v>86</v>
      </c>
      <c r="B33" s="3">
        <v>25941</v>
      </c>
      <c r="C33" s="2">
        <v>0.85</v>
      </c>
      <c r="D33" s="2"/>
    </row>
    <row r="35" spans="1:4" ht="51">
      <c r="A35" s="4" t="s">
        <v>87</v>
      </c>
      <c r="B35" s="3">
        <v>25941</v>
      </c>
      <c r="C35" s="2">
        <v>0.85</v>
      </c>
      <c r="D35" s="2"/>
    </row>
    <row r="37" spans="1:4" ht="25.5">
      <c r="A37" s="1" t="s">
        <v>44</v>
      </c>
      <c r="B37" s="3">
        <v>1622</v>
      </c>
      <c r="C37" s="2">
        <v>0.05</v>
      </c>
      <c r="D37" s="2"/>
    </row>
    <row r="39" spans="1:4" ht="51">
      <c r="A39" s="4" t="s">
        <v>45</v>
      </c>
      <c r="B39" s="3">
        <v>1622</v>
      </c>
      <c r="C39" s="2">
        <v>0.05</v>
      </c>
      <c r="D39" s="2"/>
    </row>
    <row r="41" spans="1:4" ht="25.5">
      <c r="A41" s="1" t="s">
        <v>48</v>
      </c>
      <c r="B41" s="3">
        <v>8275</v>
      </c>
      <c r="C41" s="2">
        <v>0.27</v>
      </c>
      <c r="D41" s="2"/>
    </row>
    <row r="44" spans="1:5" ht="38.25">
      <c r="A44" s="1" t="s">
        <v>89</v>
      </c>
      <c r="B44" s="3">
        <v>1862</v>
      </c>
      <c r="C44" s="2">
        <v>0.06</v>
      </c>
      <c r="D44" s="2"/>
      <c r="E44" s="2"/>
    </row>
    <row r="46" spans="1:5" ht="51">
      <c r="A46" s="4" t="s">
        <v>90</v>
      </c>
      <c r="B46" s="3">
        <v>1862</v>
      </c>
      <c r="C46" s="2">
        <v>0.06</v>
      </c>
      <c r="D46" s="2"/>
      <c r="E46" s="2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A1">
      <selection activeCell="F5" sqref="F5"/>
    </sheetView>
  </sheetViews>
  <sheetFormatPr defaultColWidth="9.140625" defaultRowHeight="12.75"/>
  <sheetData>
    <row r="1" spans="1:10" ht="18">
      <c r="A1" s="7" t="s">
        <v>94</v>
      </c>
      <c r="C1" t="s">
        <v>70</v>
      </c>
      <c r="E1" s="9">
        <v>21</v>
      </c>
      <c r="G1" t="s">
        <v>64</v>
      </c>
      <c r="I1" s="9">
        <v>12</v>
      </c>
      <c r="J1" s="9"/>
    </row>
    <row r="2" spans="7:27" ht="18">
      <c r="G2" t="s">
        <v>163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51.75">
      <c r="A3" s="1" t="s">
        <v>54</v>
      </c>
      <c r="B3" s="3">
        <v>348054</v>
      </c>
      <c r="C3" s="2">
        <v>15.63</v>
      </c>
      <c r="D3" s="2">
        <v>4</v>
      </c>
      <c r="E3" s="2"/>
      <c r="F3" s="13" t="s">
        <v>66</v>
      </c>
      <c r="G3" s="17">
        <f>B3+B4+B6+B7</f>
        <v>729423</v>
      </c>
      <c r="H3" s="17">
        <f>G3*Totale!G3</f>
        <v>729423</v>
      </c>
      <c r="I3" s="11">
        <f>H3*100/$H$15</f>
        <v>32.76647413488724</v>
      </c>
      <c r="J3" s="17">
        <f>IF(I3&gt;=8,H3,0)</f>
        <v>729423</v>
      </c>
      <c r="K3" s="11">
        <f>J3*100/$J$15</f>
        <v>35.65661039220057</v>
      </c>
      <c r="L3" s="10">
        <f>J3/$J$16</f>
        <v>7.487943087678236</v>
      </c>
      <c r="M3" s="17">
        <f>IF(J3=MAX($J$3:$J$13),0,J3)</f>
        <v>729423</v>
      </c>
      <c r="N3" s="10">
        <f>IF(J3&lt;MAX($J$3:$J$13),M3/$M$16,$I$1)</f>
        <v>5.873727694388971</v>
      </c>
      <c r="O3" s="10">
        <f>IF(MAX($L$3:$L$13)&gt;=$I$1,L3,N3)</f>
        <v>5.873727694388971</v>
      </c>
      <c r="P3" s="15">
        <f>INT(O3)</f>
        <v>5</v>
      </c>
      <c r="Q3" s="15">
        <f>P3+S3+U3+W3+Y3+AA3</f>
        <v>6</v>
      </c>
      <c r="R3" s="10">
        <f>O3-P3</f>
        <v>0.8737276943889709</v>
      </c>
      <c r="S3">
        <f>IF($P$15&lt;$E$1,1,0)*IF(R3=MAX($R$3:$R$13),1,0)</f>
        <v>1</v>
      </c>
      <c r="T3" s="10">
        <f>IF(S3=1,0,R3)</f>
        <v>0</v>
      </c>
      <c r="U3">
        <f>IF($S$15&lt;$E$1,1,0)*IF(T3=MAX($T$3:$T$15),1,0)</f>
        <v>0</v>
      </c>
      <c r="V3" s="10">
        <f>IF(U3=1,0,T3)</f>
        <v>0</v>
      </c>
      <c r="W3">
        <f>IF($U$15&lt;$E$1,1,0)*IF(V3=MAX($V$3:$V$13),1,0)</f>
        <v>0</v>
      </c>
      <c r="X3" s="10">
        <f>IF(W3=1,0,V3)</f>
        <v>0</v>
      </c>
      <c r="Y3">
        <f>IF(W$15&lt;$E$1,1,0)*IF(X3=MAX(X$3:X$13),1,0)</f>
        <v>0</v>
      </c>
      <c r="Z3" s="10">
        <f>IF(Y3=1,0,X3)</f>
        <v>0</v>
      </c>
      <c r="AA3">
        <f>IF(Y$15&lt;$E$1,1,0)*IF(Z3=MAX(Z$3:Z$13),1,0)</f>
        <v>0</v>
      </c>
    </row>
    <row r="4" spans="1:26" ht="39">
      <c r="A4" s="1" t="s">
        <v>55</v>
      </c>
      <c r="B4" s="3">
        <v>247339</v>
      </c>
      <c r="C4" s="2">
        <v>11.11</v>
      </c>
      <c r="D4" s="2">
        <v>3</v>
      </c>
      <c r="E4" s="2"/>
      <c r="F4" s="13"/>
      <c r="G4" s="17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26.25">
      <c r="A5" s="1" t="s">
        <v>2</v>
      </c>
      <c r="B5" s="3">
        <v>149211</v>
      </c>
      <c r="C5" s="2">
        <v>6.7</v>
      </c>
      <c r="D5" s="2">
        <v>1</v>
      </c>
      <c r="E5" s="2"/>
      <c r="F5" s="13" t="s">
        <v>174</v>
      </c>
      <c r="G5" s="17">
        <f>B5+B8</f>
        <v>208738</v>
      </c>
      <c r="H5" s="17">
        <f>G5*Totale!G5</f>
        <v>208738</v>
      </c>
      <c r="I5" s="11">
        <f>H5*100/$H$15</f>
        <v>9.376737884558194</v>
      </c>
      <c r="J5" s="17">
        <f>IF(I5&gt;=8,H5,0)</f>
        <v>208738</v>
      </c>
      <c r="K5" s="11">
        <f>J5*100/$J$15</f>
        <v>10.203804294692056</v>
      </c>
      <c r="L5" s="10">
        <f>J5/$J$16</f>
        <v>2.1428146140658844</v>
      </c>
      <c r="M5" s="17">
        <f>IF(J5=MAX($J$3:$J$13),0,J5)</f>
        <v>208738</v>
      </c>
      <c r="N5" s="10">
        <f>IF(J5&lt;MAX($J$3:$J$13),M5/$M$16,$I$1)</f>
        <v>1.6808767635122077</v>
      </c>
      <c r="O5" s="10">
        <f>IF(MAX($L$3:$L$13)&gt;=$I$1,L5,N5)</f>
        <v>1.6808767635122077</v>
      </c>
      <c r="P5" s="15">
        <f>INT(O5)</f>
        <v>1</v>
      </c>
      <c r="Q5" s="15">
        <f>P5+S5+U5+W5+Y5+AA5</f>
        <v>2</v>
      </c>
      <c r="R5" s="10">
        <f>O5-P5</f>
        <v>0.6808767635122077</v>
      </c>
      <c r="S5">
        <f>IF($P$15&lt;$E$1,1,0)*IF(R5=MAX($R$3:$R$13),1,0)</f>
        <v>0</v>
      </c>
      <c r="T5" s="10">
        <f>IF(S5=1,0,R5)</f>
        <v>0.6808767635122077</v>
      </c>
      <c r="U5">
        <f>IF($S$15&lt;$E$1,1,0)*IF(T5=MAX($T$3:$T$15),1,0)</f>
        <v>1</v>
      </c>
      <c r="V5" s="10">
        <f>IF(U5=1,0,T5)</f>
        <v>0</v>
      </c>
      <c r="W5">
        <f>IF($U$15&lt;$E$1,1,0)*IF(V5=MAX($V$3:$V$13),1,0)</f>
        <v>0</v>
      </c>
      <c r="X5" s="10">
        <f>IF(W5=1,0,V5)</f>
        <v>0</v>
      </c>
      <c r="Y5">
        <f>IF(W$15&lt;$E$1,1,0)*IF(X5=MAX(X$3:X$13),1,0)</f>
        <v>0</v>
      </c>
      <c r="Z5" s="10">
        <f>IF(Y5=1,0,X5)</f>
        <v>0</v>
      </c>
      <c r="AA5">
        <f>IF(Y$15&lt;$E$1,1,0)*IF(Z5=MAX(Z$3:Z$13),1,0)</f>
        <v>0</v>
      </c>
    </row>
    <row r="6" spans="1:26" ht="51.75">
      <c r="A6" s="1" t="s">
        <v>5</v>
      </c>
      <c r="B6" s="3">
        <v>68768</v>
      </c>
      <c r="C6" s="2">
        <v>3.09</v>
      </c>
      <c r="D6" s="2">
        <v>1</v>
      </c>
      <c r="E6" s="2"/>
      <c r="F6" s="13"/>
      <c r="G6" s="17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39">
      <c r="A7" s="1" t="s">
        <v>3</v>
      </c>
      <c r="B7" s="3">
        <v>65262</v>
      </c>
      <c r="C7" s="2">
        <v>2.93</v>
      </c>
      <c r="D7" s="2"/>
      <c r="E7" s="2"/>
      <c r="F7" s="13" t="s">
        <v>65</v>
      </c>
      <c r="G7" s="17">
        <f>B18+B19+B21+B23</f>
        <v>928028</v>
      </c>
      <c r="H7" s="17">
        <f>G7*Totale!G7</f>
        <v>928028</v>
      </c>
      <c r="I7" s="11">
        <f>H7*100/$H$15</f>
        <v>41.68802664359519</v>
      </c>
      <c r="J7" s="17">
        <f>IF(I7&gt;=8,H7,0)</f>
        <v>928028</v>
      </c>
      <c r="K7" s="11">
        <f>J7*100/$J$15</f>
        <v>45.36508010996789</v>
      </c>
      <c r="L7" s="10">
        <f>J7/$J$16</f>
        <v>9.526736677856139</v>
      </c>
      <c r="M7" s="17">
        <f>IF(J7=MAX($J$3:$J$13),0,J7)</f>
        <v>0</v>
      </c>
      <c r="N7" s="10">
        <f>IF(J7&lt;MAX($J$3:$J$13),M7/$M$16,$I$1)</f>
        <v>12</v>
      </c>
      <c r="O7" s="10">
        <f>IF(MAX($L$3:$L$13)&gt;=$I$1,L7,N7)</f>
        <v>12</v>
      </c>
      <c r="P7" s="15">
        <f>INT(O7)</f>
        <v>12</v>
      </c>
      <c r="Q7" s="15">
        <f>P7+S7+U7+W7+Y7+AA7</f>
        <v>12</v>
      </c>
      <c r="R7" s="10">
        <f>O7-P7</f>
        <v>0</v>
      </c>
      <c r="S7">
        <f>IF($P$15&lt;$E$1,1,0)*IF(R7=MAX($R$3:$R$13),1,0)</f>
        <v>0</v>
      </c>
      <c r="T7" s="10">
        <f>IF(S7=1,0,R7)</f>
        <v>0</v>
      </c>
      <c r="U7">
        <f>IF($S$15&lt;$E$1,1,0)*IF(T7=MAX($T$3:$T$15),1,0)</f>
        <v>0</v>
      </c>
      <c r="V7" s="10">
        <f>IF(U7=1,0,T7)</f>
        <v>0</v>
      </c>
      <c r="W7">
        <f>IF($U$15&lt;$E$1,1,0)*IF(V7=MAX($V$3:$V$13),1,0)</f>
        <v>0</v>
      </c>
      <c r="X7" s="10">
        <f>IF(W7=1,0,V7)</f>
        <v>0</v>
      </c>
      <c r="Y7">
        <f>IF(W$15&lt;$E$1,1,0)*IF(X7=MAX(X$3:X$13),1,0)</f>
        <v>0</v>
      </c>
      <c r="Z7" s="10">
        <f>IF(Y7=1,0,X7)</f>
        <v>0</v>
      </c>
      <c r="AA7">
        <f>IF(Y$15&lt;$E$1,1,0)*IF(Z7=MAX(Z$3:Z$13),1,0)</f>
        <v>0</v>
      </c>
    </row>
    <row r="8" spans="1:26" ht="51.75">
      <c r="A8" s="1" t="s">
        <v>56</v>
      </c>
      <c r="B8" s="3">
        <v>59527</v>
      </c>
      <c r="C8" s="2">
        <v>2.67</v>
      </c>
      <c r="D8" s="2"/>
      <c r="E8" s="2"/>
      <c r="F8" s="13"/>
      <c r="G8" s="17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39">
      <c r="A9" s="1" t="s">
        <v>7</v>
      </c>
      <c r="B9" s="3">
        <v>44070</v>
      </c>
      <c r="C9" s="2">
        <v>1.98</v>
      </c>
      <c r="D9" s="2"/>
      <c r="E9" s="2"/>
      <c r="F9" s="13" t="s">
        <v>17</v>
      </c>
      <c r="G9" s="17">
        <f>B20</f>
        <v>179499</v>
      </c>
      <c r="H9" s="17">
        <f>G9*Totale!G9</f>
        <v>179499</v>
      </c>
      <c r="I9" s="11">
        <f>H9*100/$H$15</f>
        <v>8.063290218073908</v>
      </c>
      <c r="J9" s="17">
        <f>IF(I9&gt;=8,H9,0)</f>
        <v>179499</v>
      </c>
      <c r="K9" s="11">
        <f>J9*100/$J$15</f>
        <v>8.774505203139482</v>
      </c>
      <c r="L9" s="10">
        <f>J9/$J$16</f>
        <v>1.8426596039542977</v>
      </c>
      <c r="M9" s="17">
        <f>IF(J9=MAX($J$3:$J$13),0,J9)</f>
        <v>179499</v>
      </c>
      <c r="N9" s="10">
        <f>IF(J9&lt;MAX($J$3:$J$13),M9/$M$16,$I$1)</f>
        <v>1.4454277523674548</v>
      </c>
      <c r="O9" s="10">
        <f>IF(MAX($L$3:$L$13)&gt;=$I$1,L9,N9)</f>
        <v>1.4454277523674548</v>
      </c>
      <c r="P9" s="15">
        <f>INT(O9)</f>
        <v>1</v>
      </c>
      <c r="Q9" s="15">
        <f>P9+S9+U9+W9+Y9+AA9</f>
        <v>1</v>
      </c>
      <c r="R9" s="10">
        <f>O9-P9</f>
        <v>0.4454277523674548</v>
      </c>
      <c r="S9">
        <f>IF($P$15&lt;$E$1,1,0)*IF(R9=MAX($R$3:$R$13),1,0)</f>
        <v>0</v>
      </c>
      <c r="T9" s="10">
        <f>IF(S9=1,0,R9)</f>
        <v>0.4454277523674548</v>
      </c>
      <c r="U9">
        <f>IF($S$15&lt;$E$1,1,0)*IF(T9=MAX($T$3:$T$15),1,0)</f>
        <v>0</v>
      </c>
      <c r="V9" s="10">
        <f>IF(U9=1,0,T9)</f>
        <v>0.4454277523674548</v>
      </c>
      <c r="W9">
        <f>IF($U$15&lt;$E$1,1,0)*IF(V9=MAX($V$3:$V$13),1,0)</f>
        <v>0</v>
      </c>
      <c r="X9" s="10">
        <f>IF(W9=1,0,V9)</f>
        <v>0.4454277523674548</v>
      </c>
      <c r="Y9">
        <f>IF(W$15&lt;$E$1,1,0)*IF(X9=MAX(X$3:X$13),1,0)</f>
        <v>0</v>
      </c>
      <c r="Z9" s="10">
        <f>IF(Y9=1,0,X9)</f>
        <v>0.4454277523674548</v>
      </c>
      <c r="AA9">
        <f>IF(Y$15&lt;$E$1,1,0)*IF(Z9=MAX(Z$3:Z$13),1,0)</f>
        <v>0</v>
      </c>
    </row>
    <row r="10" spans="1:26" ht="39">
      <c r="A10" s="1" t="s">
        <v>10</v>
      </c>
      <c r="B10" s="3">
        <v>43647</v>
      </c>
      <c r="C10" s="2">
        <v>1.96</v>
      </c>
      <c r="D10" s="2"/>
      <c r="E10" s="2"/>
      <c r="F10" s="13"/>
      <c r="G10" s="17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1:27" ht="26.25">
      <c r="A11" s="1" t="s">
        <v>8</v>
      </c>
      <c r="B11" s="3">
        <v>16239</v>
      </c>
      <c r="C11" s="2">
        <v>0.73</v>
      </c>
      <c r="D11" s="2"/>
      <c r="E11" s="2"/>
      <c r="F11" s="13" t="s">
        <v>53</v>
      </c>
      <c r="G11" s="17">
        <f>B22+B24</f>
        <v>27699</v>
      </c>
      <c r="H11" s="17">
        <f>G11*Totale!G11</f>
        <v>27699</v>
      </c>
      <c r="I11" s="11">
        <f>H11*100/$H$15</f>
        <v>1.244269192309869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1:26" ht="15.75">
      <c r="A12" s="1" t="s">
        <v>57</v>
      </c>
      <c r="B12" s="3">
        <v>11696</v>
      </c>
      <c r="C12" s="2">
        <v>0.53</v>
      </c>
      <c r="D12" s="2"/>
      <c r="E12" s="2"/>
      <c r="F12" s="13"/>
      <c r="G12" s="17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1:27" ht="51.75">
      <c r="A13" s="1" t="s">
        <v>58</v>
      </c>
      <c r="B13" s="3">
        <v>7159</v>
      </c>
      <c r="C13" s="2">
        <v>0.32</v>
      </c>
      <c r="D13" s="2"/>
      <c r="E13" s="2"/>
      <c r="F13" s="13" t="s">
        <v>68</v>
      </c>
      <c r="G13" s="17">
        <f>SUM(B9:B14)+B25+B26+B27+B28+B29+B35+B39</f>
        <v>152739</v>
      </c>
      <c r="H13" s="17">
        <f>G13*Totale!G13</f>
        <v>152739.0000000004</v>
      </c>
      <c r="I13" s="11">
        <f>H13*100/$H$15</f>
        <v>6.8612019265756015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1:26" ht="38.25">
      <c r="A14" s="1" t="s">
        <v>91</v>
      </c>
      <c r="B14" s="3">
        <v>4579</v>
      </c>
      <c r="C14" s="2">
        <v>0.21</v>
      </c>
      <c r="D14" s="2"/>
      <c r="E14" s="2"/>
      <c r="G14" s="17"/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6:33" ht="12.75">
      <c r="F15" s="7" t="s">
        <v>67</v>
      </c>
      <c r="G15" s="18">
        <f>SUM(G1:G13)</f>
        <v>2226126</v>
      </c>
      <c r="H15" s="18">
        <f>SUM(H1:H13)</f>
        <v>2226126.0000000005</v>
      </c>
      <c r="I15" s="12">
        <f>SUM(I3:I13)</f>
        <v>100</v>
      </c>
      <c r="J15" s="18">
        <f>SUM(J1:J13)</f>
        <v>2045688</v>
      </c>
      <c r="K15" s="18">
        <f>SUM(K1:K13)</f>
        <v>100</v>
      </c>
      <c r="L15" s="18"/>
      <c r="M15" s="18">
        <f>SUM(M1:M13)</f>
        <v>1117660</v>
      </c>
      <c r="N15" s="18"/>
      <c r="O15" s="18"/>
      <c r="P15" s="18">
        <f>SUM(P1:P13)</f>
        <v>19</v>
      </c>
      <c r="Q15" s="18">
        <f>SUM(Q1:Q13)</f>
        <v>21</v>
      </c>
      <c r="R15" s="7"/>
      <c r="S15" s="18">
        <f>P15+SUM(S1:S13)</f>
        <v>20</v>
      </c>
      <c r="T15" s="18"/>
      <c r="U15" s="18">
        <f>S15+SUM(U1:U13)</f>
        <v>21</v>
      </c>
      <c r="V15" s="18"/>
      <c r="W15" s="18">
        <f>U15+SUM(W1:W13)</f>
        <v>21</v>
      </c>
      <c r="X15" s="18"/>
      <c r="Y15" s="18">
        <f>W15+SUM(Y1:Y13)</f>
        <v>21</v>
      </c>
      <c r="Z15" s="18"/>
      <c r="AA15" s="18">
        <f>Y15+SUM(AA1:AA13)</f>
        <v>21</v>
      </c>
      <c r="AB15" s="17"/>
      <c r="AC15" s="17"/>
      <c r="AF15" s="8"/>
      <c r="AG15" s="8"/>
    </row>
    <row r="16" spans="1:13" ht="51">
      <c r="A16" s="4" t="s">
        <v>14</v>
      </c>
      <c r="B16" s="3">
        <v>1065551</v>
      </c>
      <c r="C16" s="2">
        <v>47.87</v>
      </c>
      <c r="D16" s="2">
        <v>9</v>
      </c>
      <c r="E16" s="2"/>
      <c r="G16" s="17"/>
      <c r="H16" s="7" t="s">
        <v>168</v>
      </c>
      <c r="I16" s="7"/>
      <c r="J16" s="7">
        <f>INT(J15/$E$1)</f>
        <v>97413</v>
      </c>
      <c r="K16" s="7"/>
      <c r="M16" s="7">
        <f>INT(M15/($E$1-$I$1))</f>
        <v>124184</v>
      </c>
    </row>
    <row r="17" spans="5:11" ht="15.75">
      <c r="E17" s="2"/>
      <c r="F17" s="17"/>
      <c r="G17" s="17"/>
      <c r="H17" s="13"/>
      <c r="I17" s="17"/>
      <c r="J17" s="8"/>
      <c r="K17" s="8"/>
    </row>
    <row r="18" spans="1:11" ht="25.5">
      <c r="A18" s="1" t="s">
        <v>15</v>
      </c>
      <c r="B18" s="3">
        <v>604367</v>
      </c>
      <c r="C18" s="2">
        <v>27.15</v>
      </c>
      <c r="D18" s="2">
        <v>7</v>
      </c>
      <c r="E18" s="2"/>
      <c r="J18" s="8"/>
      <c r="K18" s="8"/>
    </row>
    <row r="19" spans="1:11" ht="51">
      <c r="A19" s="1" t="s">
        <v>16</v>
      </c>
      <c r="B19" s="3">
        <v>292165</v>
      </c>
      <c r="C19" s="2">
        <v>13.12</v>
      </c>
      <c r="D19" s="2">
        <v>3</v>
      </c>
      <c r="E19" s="2"/>
      <c r="K19" s="8"/>
    </row>
    <row r="20" spans="1:11" ht="12.75">
      <c r="A20" s="1" t="s">
        <v>17</v>
      </c>
      <c r="B20" s="3">
        <v>179499</v>
      </c>
      <c r="C20" s="2">
        <v>8.06</v>
      </c>
      <c r="D20" s="2">
        <v>2</v>
      </c>
      <c r="E20" s="2"/>
      <c r="K20" s="8"/>
    </row>
    <row r="21" spans="1:11" ht="51">
      <c r="A21" s="1" t="s">
        <v>19</v>
      </c>
      <c r="B21" s="3">
        <v>18190</v>
      </c>
      <c r="C21" s="2">
        <v>0.82</v>
      </c>
      <c r="D21" s="2"/>
      <c r="E21" s="2"/>
      <c r="K21" s="8"/>
    </row>
    <row r="22" spans="1:5" ht="38.25">
      <c r="A22" s="1" t="s">
        <v>21</v>
      </c>
      <c r="B22" s="3">
        <v>14848</v>
      </c>
      <c r="C22" s="2">
        <v>0.67</v>
      </c>
      <c r="D22" s="2"/>
      <c r="E22" s="2"/>
    </row>
    <row r="23" spans="1:5" ht="25.5">
      <c r="A23" s="1" t="s">
        <v>18</v>
      </c>
      <c r="B23" s="3">
        <v>13306</v>
      </c>
      <c r="C23" s="2">
        <v>0.6</v>
      </c>
      <c r="D23" s="2"/>
      <c r="E23" s="2"/>
    </row>
    <row r="24" spans="1:5" ht="38.25">
      <c r="A24" s="1" t="s">
        <v>20</v>
      </c>
      <c r="B24" s="3">
        <v>12851</v>
      </c>
      <c r="C24" s="2">
        <v>0.58</v>
      </c>
      <c r="D24" s="2"/>
      <c r="E24" s="2"/>
    </row>
    <row r="25" spans="1:5" ht="12.75">
      <c r="A25" s="1" t="s">
        <v>62</v>
      </c>
      <c r="B25" s="3">
        <v>7470</v>
      </c>
      <c r="C25" s="2">
        <v>0.34</v>
      </c>
      <c r="D25" s="2"/>
      <c r="E25" s="2"/>
    </row>
    <row r="26" spans="1:4" ht="25.5">
      <c r="A26" s="1" t="s">
        <v>22</v>
      </c>
      <c r="B26" s="3">
        <v>4710</v>
      </c>
      <c r="C26" s="2">
        <v>0.21</v>
      </c>
      <c r="D26" s="2"/>
    </row>
    <row r="27" spans="1:4" ht="38.25">
      <c r="A27" s="1" t="s">
        <v>25</v>
      </c>
      <c r="B27" s="3">
        <v>4558</v>
      </c>
      <c r="C27" s="2">
        <v>0.2</v>
      </c>
      <c r="D27" s="2"/>
    </row>
    <row r="28" spans="1:4" ht="25.5">
      <c r="A28" s="1" t="s">
        <v>26</v>
      </c>
      <c r="B28" s="3">
        <v>1876</v>
      </c>
      <c r="C28" s="2">
        <v>0.08</v>
      </c>
      <c r="D28" s="2"/>
    </row>
    <row r="29" spans="1:4" ht="38.25">
      <c r="A29" s="1" t="s">
        <v>61</v>
      </c>
      <c r="B29" s="3">
        <v>1270</v>
      </c>
      <c r="C29" s="2">
        <v>0.06</v>
      </c>
      <c r="D29" s="2"/>
    </row>
    <row r="31" spans="1:4" ht="51">
      <c r="A31" s="4" t="s">
        <v>27</v>
      </c>
      <c r="B31" s="3">
        <v>1155110</v>
      </c>
      <c r="C31" s="2">
        <v>51.89</v>
      </c>
      <c r="D31" s="2">
        <v>12</v>
      </c>
    </row>
    <row r="33" spans="1:4" ht="51">
      <c r="A33" s="1" t="s">
        <v>32</v>
      </c>
      <c r="B33" s="3">
        <v>2441</v>
      </c>
      <c r="C33" s="2">
        <v>0.11</v>
      </c>
      <c r="D33" s="2"/>
    </row>
    <row r="35" spans="1:4" ht="76.5">
      <c r="A35" s="4" t="s">
        <v>33</v>
      </c>
      <c r="B35" s="3">
        <v>2441</v>
      </c>
      <c r="C35" s="2">
        <v>0.11</v>
      </c>
      <c r="D35" s="2"/>
    </row>
    <row r="37" spans="1:4" ht="38.25">
      <c r="A37" s="1" t="s">
        <v>92</v>
      </c>
      <c r="B37" s="3">
        <v>3024</v>
      </c>
      <c r="C37" s="2">
        <v>0.14</v>
      </c>
      <c r="D37" s="2"/>
    </row>
    <row r="39" spans="1:3" ht="51">
      <c r="A39" s="4" t="s">
        <v>93</v>
      </c>
      <c r="B39" s="3">
        <v>3024</v>
      </c>
      <c r="C39" s="2">
        <v>0.14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F5" sqref="F5"/>
    </sheetView>
  </sheetViews>
  <sheetFormatPr defaultColWidth="9.140625" defaultRowHeight="12.75"/>
  <sheetData>
    <row r="1" spans="1:10" ht="18">
      <c r="A1" s="7" t="s">
        <v>95</v>
      </c>
      <c r="C1" t="s">
        <v>70</v>
      </c>
      <c r="E1" s="9">
        <v>7</v>
      </c>
      <c r="G1" t="s">
        <v>64</v>
      </c>
      <c r="I1" s="9">
        <v>4</v>
      </c>
      <c r="J1" s="9"/>
    </row>
    <row r="2" spans="7:27" ht="18">
      <c r="G2" t="s">
        <v>163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51.75">
      <c r="A3" s="1" t="s">
        <v>54</v>
      </c>
      <c r="B3" s="3">
        <v>64933</v>
      </c>
      <c r="C3" s="2">
        <v>19.86</v>
      </c>
      <c r="D3" s="2">
        <v>2</v>
      </c>
      <c r="E3" s="2"/>
      <c r="F3" s="13" t="s">
        <v>66</v>
      </c>
      <c r="G3" s="17">
        <f>B3+B4+B8+B9</f>
        <v>136117</v>
      </c>
      <c r="H3" s="17">
        <f>G3*Totale!G3</f>
        <v>136117</v>
      </c>
      <c r="I3" s="11">
        <f>H3*100/$H$15</f>
        <v>41.63312371537633</v>
      </c>
      <c r="J3" s="17">
        <f>IF(I3&gt;=8,H3,0)</f>
        <v>136117</v>
      </c>
      <c r="K3" s="11">
        <f>J3*100/$J$15</f>
        <v>49.24388779150115</v>
      </c>
      <c r="L3" s="10">
        <f>J3/$J$16</f>
        <v>3.447134499962013</v>
      </c>
      <c r="M3" s="17">
        <f>IF(J3=MAX($J$3:$J$13),0,J3)</f>
        <v>0</v>
      </c>
      <c r="N3" s="10">
        <f>IF(J3&lt;MAX($J$3:$J$13),M3/$M$16,$I$1)</f>
        <v>4</v>
      </c>
      <c r="O3" s="10">
        <f>IF(MAX($L$3:$L$13)&gt;=$I$1,L3,N3)</f>
        <v>4</v>
      </c>
      <c r="P3" s="15">
        <f>INT(O3)</f>
        <v>4</v>
      </c>
      <c r="Q3" s="15">
        <f>P3+S3+U3+W3+Y3+AA3</f>
        <v>4</v>
      </c>
      <c r="R3" s="10">
        <f>O3-P3</f>
        <v>0</v>
      </c>
      <c r="S3">
        <f>IF($P$15&lt;$E$1,1,0)*IF(R3=MAX($R$3:$R$13),1,0)</f>
        <v>0</v>
      </c>
      <c r="T3" s="10">
        <f>IF(S3=1,0,R3)</f>
        <v>0</v>
      </c>
      <c r="U3">
        <f>IF($S$15&lt;$E$1,1,0)*IF(T3=MAX($T$3:$T$15),1,0)</f>
        <v>0</v>
      </c>
      <c r="V3" s="10">
        <f>IF(U3=1,0,T3)</f>
        <v>0</v>
      </c>
      <c r="W3">
        <f>IF($U$15&lt;$E$1,1,0)*IF(V3=MAX($V$3:$V$13),1,0)</f>
        <v>0</v>
      </c>
      <c r="X3" s="10">
        <f>IF(W3=1,0,V3)</f>
        <v>0</v>
      </c>
      <c r="Y3">
        <f>IF(W$15&lt;$E$1,1,0)*IF(X3=MAX(X$3:X$13),1,0)</f>
        <v>0</v>
      </c>
      <c r="Z3" s="10">
        <f>IF(Y3=1,0,X3)</f>
        <v>0</v>
      </c>
      <c r="AA3">
        <f>IF(Y$15&lt;$E$1,1,0)*IF(Z3=MAX(Z$3:Z$13),1,0)</f>
        <v>0</v>
      </c>
    </row>
    <row r="4" spans="1:26" ht="39">
      <c r="A4" s="1" t="s">
        <v>55</v>
      </c>
      <c r="B4" s="3">
        <v>50451</v>
      </c>
      <c r="C4" s="2">
        <v>15.43</v>
      </c>
      <c r="D4" s="2">
        <v>1</v>
      </c>
      <c r="E4" s="2"/>
      <c r="F4" s="13"/>
      <c r="G4" s="17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26.25">
      <c r="A5" s="1" t="s">
        <v>2</v>
      </c>
      <c r="B5" s="3">
        <v>20978</v>
      </c>
      <c r="C5" s="2">
        <v>6.42</v>
      </c>
      <c r="D5" s="2">
        <v>1</v>
      </c>
      <c r="E5" s="2"/>
      <c r="F5" s="13" t="s">
        <v>174</v>
      </c>
      <c r="G5" s="17">
        <f>B5+B6</f>
        <v>36807</v>
      </c>
      <c r="H5" s="17">
        <f>G5*Totale!G5</f>
        <v>36807</v>
      </c>
      <c r="I5" s="11">
        <f>H5*100/$H$15</f>
        <v>11.257891259665262</v>
      </c>
      <c r="J5" s="17">
        <f>IF(I5&gt;=8,H5,0)</f>
        <v>36807</v>
      </c>
      <c r="K5" s="11">
        <f>J5*100/$J$15</f>
        <v>13.31589572163494</v>
      </c>
      <c r="L5" s="10">
        <f>J5/$J$16</f>
        <v>0.9321295616278775</v>
      </c>
      <c r="M5" s="17">
        <f>IF(J5=MAX($J$3:$J$13),0,J5)</f>
        <v>36807</v>
      </c>
      <c r="N5" s="10">
        <f>IF(J5&lt;MAX($J$3:$J$13),M5/$M$16,$I$1)</f>
        <v>0.7870629744467016</v>
      </c>
      <c r="O5" s="10">
        <f>IF(MAX($L$3:$L$13)&gt;=$I$1,L5,N5)</f>
        <v>0.7870629744467016</v>
      </c>
      <c r="P5" s="15">
        <f>INT(O5)</f>
        <v>0</v>
      </c>
      <c r="Q5" s="15">
        <f>P5+S5+U5+W5+Y5+AA5</f>
        <v>1</v>
      </c>
      <c r="R5" s="10">
        <f>O5-P5</f>
        <v>0.7870629744467016</v>
      </c>
      <c r="S5">
        <f>IF($P$15&lt;$E$1,1,0)*IF(R5=MAX($R$3:$R$13),1,0)</f>
        <v>1</v>
      </c>
      <c r="T5" s="10">
        <f>IF(S5=1,0,R5)</f>
        <v>0</v>
      </c>
      <c r="U5">
        <f>IF($S$15&lt;$E$1,1,0)*IF(T5=MAX($T$3:$T$15),1,0)</f>
        <v>0</v>
      </c>
      <c r="V5" s="10">
        <f>IF(U5=1,0,T5)</f>
        <v>0</v>
      </c>
      <c r="W5">
        <f>IF($U$15&lt;$E$1,1,0)*IF(V5=MAX($V$3:$V$13),1,0)</f>
        <v>0</v>
      </c>
      <c r="X5" s="10">
        <f>IF(W5=1,0,V5)</f>
        <v>0</v>
      </c>
      <c r="Y5">
        <f>IF(W$15&lt;$E$1,1,0)*IF(X5=MAX(X$3:X$13),1,0)</f>
        <v>0</v>
      </c>
      <c r="Z5" s="10">
        <f>IF(Y5=1,0,X5)</f>
        <v>0</v>
      </c>
      <c r="AA5">
        <f>IF(Y$15&lt;$E$1,1,0)*IF(Z5=MAX(Z$3:Z$13),1,0)</f>
        <v>0</v>
      </c>
    </row>
    <row r="6" spans="1:26" ht="51.75">
      <c r="A6" s="1" t="s">
        <v>56</v>
      </c>
      <c r="B6" s="3">
        <v>15829</v>
      </c>
      <c r="C6" s="2">
        <v>4.84</v>
      </c>
      <c r="D6" s="2"/>
      <c r="E6" s="2"/>
      <c r="F6" s="13"/>
      <c r="G6" s="17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39">
      <c r="A7" s="1" t="s">
        <v>7</v>
      </c>
      <c r="B7" s="3">
        <v>15611</v>
      </c>
      <c r="C7" s="2">
        <v>4.77</v>
      </c>
      <c r="D7" s="2"/>
      <c r="E7" s="2"/>
      <c r="F7" s="13" t="s">
        <v>65</v>
      </c>
      <c r="G7" s="17">
        <f>B17+B18+B21</f>
        <v>103490</v>
      </c>
      <c r="H7" s="17">
        <f>G7*Totale!G7</f>
        <v>103490</v>
      </c>
      <c r="I7" s="11">
        <f>H7*100/$H$15</f>
        <v>31.653738866594885</v>
      </c>
      <c r="J7" s="17">
        <f>IF(I7&gt;=8,H7,0)</f>
        <v>103490</v>
      </c>
      <c r="K7" s="11">
        <f>J7*100/$J$15</f>
        <v>37.44021648686391</v>
      </c>
      <c r="L7" s="10">
        <f>J7/$J$16</f>
        <v>2.6208625623622965</v>
      </c>
      <c r="M7" s="17">
        <f>IF(J7=MAX($J$3:$J$13),0,J7)</f>
        <v>103490</v>
      </c>
      <c r="N7" s="10">
        <f>IF(J7&lt;MAX($J$3:$J$13),M7/$M$16,$I$1)</f>
        <v>2.212979792579921</v>
      </c>
      <c r="O7" s="10">
        <f>IF(MAX($L$3:$L$13)&gt;=$I$1,L7,N7)</f>
        <v>2.212979792579921</v>
      </c>
      <c r="P7" s="15">
        <f>INT(O7)</f>
        <v>2</v>
      </c>
      <c r="Q7" s="15">
        <f>P7+S7+U7+W7+Y7+AA7</f>
        <v>2</v>
      </c>
      <c r="R7" s="10">
        <f>O7-P7</f>
        <v>0.21297979257992106</v>
      </c>
      <c r="S7">
        <f>IF($P$15&lt;$E$1,1,0)*IF(R7=MAX($R$3:$R$13),1,0)</f>
        <v>0</v>
      </c>
      <c r="T7" s="10">
        <f>IF(S7=1,0,R7)</f>
        <v>0.21297979257992106</v>
      </c>
      <c r="U7">
        <f>IF($S$15&lt;$E$1,1,0)*IF(T7=MAX($T$3:$T$15),1,0)</f>
        <v>0</v>
      </c>
      <c r="V7" s="10">
        <f>IF(U7=1,0,T7)</f>
        <v>0.21297979257992106</v>
      </c>
      <c r="W7">
        <f>IF($U$15&lt;$E$1,1,0)*IF(V7=MAX($V$3:$V$13),1,0)</f>
        <v>0</v>
      </c>
      <c r="X7" s="10">
        <f>IF(W7=1,0,V7)</f>
        <v>0.21297979257992106</v>
      </c>
      <c r="Y7">
        <f>IF(W$15&lt;$E$1,1,0)*IF(X7=MAX(X$3:X$13),1,0)</f>
        <v>0</v>
      </c>
      <c r="Z7" s="10">
        <f>IF(Y7=1,0,X7)</f>
        <v>0.21297979257992106</v>
      </c>
      <c r="AA7">
        <f>IF(Y$15&lt;$E$1,1,0)*IF(Z7=MAX(Z$3:Z$13),1,0)</f>
        <v>0</v>
      </c>
    </row>
    <row r="8" spans="1:26" ht="51.75">
      <c r="A8" s="1" t="s">
        <v>5</v>
      </c>
      <c r="B8" s="3">
        <v>11188</v>
      </c>
      <c r="C8" s="2">
        <v>3.42</v>
      </c>
      <c r="D8" s="2"/>
      <c r="E8" s="2"/>
      <c r="F8" s="13"/>
      <c r="G8" s="17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39">
      <c r="A9" s="1" t="s">
        <v>3</v>
      </c>
      <c r="B9" s="3">
        <v>9545</v>
      </c>
      <c r="C9" s="2">
        <v>2.92</v>
      </c>
      <c r="D9" s="2"/>
      <c r="E9" s="2"/>
      <c r="F9" s="13" t="s">
        <v>17</v>
      </c>
      <c r="G9" s="17">
        <f>B19</f>
        <v>19036</v>
      </c>
      <c r="H9" s="17">
        <f>G9*Totale!G9</f>
        <v>19036</v>
      </c>
      <c r="I9" s="11">
        <f>H9*100/$H$15</f>
        <v>5.822403836742683</v>
      </c>
      <c r="J9" s="17">
        <f>IF(I9&gt;=8,H9,0)</f>
        <v>0</v>
      </c>
      <c r="K9" s="11">
        <f>J9*100/$J$15</f>
        <v>0</v>
      </c>
      <c r="L9" s="10">
        <f>J9/$J$16</f>
        <v>0</v>
      </c>
      <c r="M9" s="17">
        <f>IF(J9=MAX($J$3:$J$13),0,J9)</f>
        <v>0</v>
      </c>
      <c r="N9" s="10">
        <f>IF(J9&lt;MAX($J$3:$J$13),M9/$M$16,$I$1)</f>
        <v>0</v>
      </c>
      <c r="O9" s="10">
        <f>IF(MAX($L$3:$L$13)&gt;=$I$1,L9,N9)</f>
        <v>0</v>
      </c>
      <c r="P9" s="15">
        <f>INT(O9)</f>
        <v>0</v>
      </c>
      <c r="Q9" s="15">
        <f>P9+S9+U9+W9+Y9+AA9</f>
        <v>0</v>
      </c>
      <c r="R9" s="10">
        <f>O9-P9</f>
        <v>0</v>
      </c>
      <c r="S9">
        <f>IF($P$15&lt;$E$1,1,0)*IF(R9=MAX($R$3:$R$13),1,0)</f>
        <v>0</v>
      </c>
      <c r="T9" s="10">
        <f>IF(S9=1,0,R9)</f>
        <v>0</v>
      </c>
      <c r="U9">
        <f>IF($S$15&lt;$E$1,1,0)*IF(T9=MAX($T$3:$T$15),1,0)</f>
        <v>0</v>
      </c>
      <c r="V9" s="10">
        <f>IF(U9=1,0,T9)</f>
        <v>0</v>
      </c>
      <c r="W9">
        <f>IF($U$15&lt;$E$1,1,0)*IF(V9=MAX($V$3:$V$13),1,0)</f>
        <v>0</v>
      </c>
      <c r="X9" s="10">
        <f>IF(W9=1,0,V9)</f>
        <v>0</v>
      </c>
      <c r="Y9">
        <f>IF(W$15&lt;$E$1,1,0)*IF(X9=MAX(X$3:X$13),1,0)</f>
        <v>0</v>
      </c>
      <c r="Z9" s="10">
        <f>IF(Y9=1,0,X9)</f>
        <v>0</v>
      </c>
      <c r="AA9">
        <f>IF(Y$15&lt;$E$1,1,0)*IF(Z9=MAX(Z$3:Z$13),1,0)</f>
        <v>0</v>
      </c>
    </row>
    <row r="10" spans="1:26" ht="39">
      <c r="A10" s="1" t="s">
        <v>10</v>
      </c>
      <c r="B10" s="3">
        <v>4807</v>
      </c>
      <c r="C10" s="2">
        <v>1.47</v>
      </c>
      <c r="D10" s="2"/>
      <c r="E10" s="2"/>
      <c r="F10" s="13"/>
      <c r="G10" s="17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1:27" ht="26.25">
      <c r="A11" s="1" t="s">
        <v>8</v>
      </c>
      <c r="B11" s="3">
        <v>1830</v>
      </c>
      <c r="C11" s="2">
        <v>0.56</v>
      </c>
      <c r="D11" s="2"/>
      <c r="E11" s="2"/>
      <c r="F11" s="13" t="s">
        <v>53</v>
      </c>
      <c r="G11" s="17">
        <f>B22+B20</f>
        <v>3484</v>
      </c>
      <c r="H11" s="17">
        <f>G11*Totale!G11</f>
        <v>3484</v>
      </c>
      <c r="I11" s="11">
        <f>H11*100/$H$15</f>
        <v>1.065625917588333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1:26" ht="15.75">
      <c r="A12" s="1" t="s">
        <v>57</v>
      </c>
      <c r="B12" s="3">
        <v>1406</v>
      </c>
      <c r="C12" s="2">
        <v>0.43</v>
      </c>
      <c r="D12" s="2"/>
      <c r="E12" s="2"/>
      <c r="F12" s="13"/>
      <c r="G12" s="17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1:27" ht="39">
      <c r="A13" s="1" t="s">
        <v>91</v>
      </c>
      <c r="B13" s="2">
        <v>863</v>
      </c>
      <c r="C13" s="2">
        <v>0.26</v>
      </c>
      <c r="D13" s="2"/>
      <c r="E13" s="2"/>
      <c r="F13" s="13" t="s">
        <v>68</v>
      </c>
      <c r="G13" s="17">
        <f>B7+B10+B11+B12+B13+B23+B24+B30</f>
        <v>28010</v>
      </c>
      <c r="H13" s="17">
        <f>G13*Totale!G13</f>
        <v>28010.000000000076</v>
      </c>
      <c r="I13" s="11">
        <f>H13*100/$H$15</f>
        <v>8.567216404032516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5:26" ht="15">
      <c r="E14" s="2"/>
      <c r="G14" s="17"/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1:32" ht="51">
      <c r="A15" s="4" t="s">
        <v>14</v>
      </c>
      <c r="B15" s="3">
        <v>197441</v>
      </c>
      <c r="C15" s="2">
        <v>60.39</v>
      </c>
      <c r="D15" s="2">
        <v>4</v>
      </c>
      <c r="F15" s="7" t="s">
        <v>67</v>
      </c>
      <c r="G15" s="18">
        <f>SUM(G1:G13)</f>
        <v>326944</v>
      </c>
      <c r="H15" s="18">
        <f>SUM(H1:H13)</f>
        <v>326944.00000000006</v>
      </c>
      <c r="I15" s="12">
        <f>SUM(I3:I13)</f>
        <v>100.00000000000001</v>
      </c>
      <c r="J15" s="18">
        <f>SUM(J1:J13)</f>
        <v>276414</v>
      </c>
      <c r="K15" s="18">
        <f>SUM(K1:K13)</f>
        <v>100</v>
      </c>
      <c r="L15" s="18"/>
      <c r="M15" s="18">
        <f>SUM(M1:M13)</f>
        <v>140297</v>
      </c>
      <c r="N15" s="18"/>
      <c r="O15" s="18"/>
      <c r="P15" s="18">
        <f>SUM(P1:P13)</f>
        <v>6</v>
      </c>
      <c r="Q15" s="18">
        <f>SUM(Q1:Q13)</f>
        <v>7</v>
      </c>
      <c r="R15" s="7"/>
      <c r="S15" s="18">
        <f>P15+SUM(S1:S13)</f>
        <v>7</v>
      </c>
      <c r="T15" s="18"/>
      <c r="U15" s="18">
        <f>S15+SUM(U1:U13)</f>
        <v>7</v>
      </c>
      <c r="V15" s="18"/>
      <c r="W15" s="18">
        <f>U15+SUM(W1:W13)</f>
        <v>7</v>
      </c>
      <c r="X15" s="18"/>
      <c r="Y15" s="18">
        <f>W15+SUM(Y1:Y13)</f>
        <v>7</v>
      </c>
      <c r="Z15" s="18"/>
      <c r="AA15" s="18">
        <f>Y15+SUM(AA1:AA13)</f>
        <v>7</v>
      </c>
      <c r="AB15" s="17"/>
      <c r="AC15" s="17"/>
      <c r="AF15" s="8"/>
    </row>
    <row r="16" spans="5:13" ht="12.75">
      <c r="E16" s="2"/>
      <c r="G16" s="17"/>
      <c r="H16" s="7" t="s">
        <v>168</v>
      </c>
      <c r="I16" s="7"/>
      <c r="J16" s="7">
        <f>INT(J15/$E$1)</f>
        <v>39487</v>
      </c>
      <c r="K16" s="7"/>
      <c r="M16" s="7">
        <f>INT(M15/($E$1-$I$1))</f>
        <v>46765</v>
      </c>
    </row>
    <row r="17" spans="1:11" ht="26.25">
      <c r="A17" s="1" t="s">
        <v>15</v>
      </c>
      <c r="B17" s="3">
        <v>63566</v>
      </c>
      <c r="C17" s="2">
        <v>19.44</v>
      </c>
      <c r="D17" s="2">
        <v>2</v>
      </c>
      <c r="E17" s="2"/>
      <c r="F17" s="17"/>
      <c r="G17" s="17"/>
      <c r="H17" s="13"/>
      <c r="I17" s="17"/>
      <c r="J17" s="8"/>
      <c r="K17" s="8"/>
    </row>
    <row r="18" spans="1:11" ht="51">
      <c r="A18" s="1" t="s">
        <v>16</v>
      </c>
      <c r="B18" s="3">
        <v>37817</v>
      </c>
      <c r="C18" s="2">
        <v>11.57</v>
      </c>
      <c r="D18" s="2">
        <v>1</v>
      </c>
      <c r="E18" s="2"/>
      <c r="J18" s="8"/>
      <c r="K18" s="8"/>
    </row>
    <row r="19" spans="1:11" ht="12.75">
      <c r="A19" s="1" t="s">
        <v>17</v>
      </c>
      <c r="B19" s="3">
        <v>19036</v>
      </c>
      <c r="C19" s="2">
        <v>5.82</v>
      </c>
      <c r="D19" s="2"/>
      <c r="E19" s="2"/>
      <c r="K19" s="8"/>
    </row>
    <row r="20" spans="1:11" ht="38.25">
      <c r="A20" s="1" t="s">
        <v>21</v>
      </c>
      <c r="B20" s="3">
        <v>2199</v>
      </c>
      <c r="C20" s="2">
        <v>0.67</v>
      </c>
      <c r="D20" s="2"/>
      <c r="E20" s="2"/>
      <c r="K20" s="8"/>
    </row>
    <row r="21" spans="1:11" ht="25.5">
      <c r="A21" s="1" t="s">
        <v>18</v>
      </c>
      <c r="B21" s="3">
        <v>2107</v>
      </c>
      <c r="C21" s="2">
        <v>0.64</v>
      </c>
      <c r="D21" s="2"/>
      <c r="E21" s="2"/>
      <c r="K21" s="8"/>
    </row>
    <row r="22" spans="1:5" ht="38.25">
      <c r="A22" s="1" t="s">
        <v>20</v>
      </c>
      <c r="B22" s="3">
        <v>1285</v>
      </c>
      <c r="C22" s="2">
        <v>0.39</v>
      </c>
      <c r="D22" s="2"/>
      <c r="E22" s="2"/>
    </row>
    <row r="23" spans="1:5" ht="12.75">
      <c r="A23" s="1" t="s">
        <v>62</v>
      </c>
      <c r="B23" s="3">
        <v>1150</v>
      </c>
      <c r="C23" s="2">
        <v>0.35</v>
      </c>
      <c r="D23" s="2"/>
      <c r="E23" s="2"/>
    </row>
    <row r="24" spans="1:5" ht="38.25">
      <c r="A24" s="1" t="s">
        <v>23</v>
      </c>
      <c r="B24" s="2">
        <v>848</v>
      </c>
      <c r="C24" s="2">
        <v>0.26</v>
      </c>
      <c r="D24" s="2"/>
      <c r="E24" s="2"/>
    </row>
    <row r="25" ht="12.75">
      <c r="E25" s="2"/>
    </row>
    <row r="26" spans="1:4" ht="51">
      <c r="A26" s="4" t="s">
        <v>27</v>
      </c>
      <c r="B26" s="3">
        <v>128008</v>
      </c>
      <c r="C26" s="2">
        <v>39.15</v>
      </c>
      <c r="D26" s="2">
        <v>3</v>
      </c>
    </row>
    <row r="28" spans="1:4" ht="25.5">
      <c r="A28" s="1" t="s">
        <v>48</v>
      </c>
      <c r="B28" s="3">
        <v>1495</v>
      </c>
      <c r="C28" s="2">
        <v>0.46</v>
      </c>
      <c r="D28" s="2"/>
    </row>
    <row r="30" spans="1:4" ht="51">
      <c r="A30" s="4" t="s">
        <v>49</v>
      </c>
      <c r="B30" s="3">
        <v>1495</v>
      </c>
      <c r="C30" s="2">
        <v>0.46</v>
      </c>
      <c r="D30" s="2"/>
    </row>
    <row r="32" spans="1:3" ht="12.75">
      <c r="A32" s="4"/>
      <c r="B32" s="3"/>
      <c r="C32" s="2"/>
    </row>
    <row r="39" spans="1:3" ht="12.75">
      <c r="A39" s="4"/>
      <c r="B39" s="3"/>
      <c r="C39" s="2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F1" sqref="F1"/>
    </sheetView>
  </sheetViews>
  <sheetFormatPr defaultColWidth="9.140625" defaultRowHeight="12.75"/>
  <sheetData>
    <row r="1" spans="1:17" ht="18">
      <c r="A1" s="7" t="s">
        <v>98</v>
      </c>
      <c r="C1" t="s">
        <v>70</v>
      </c>
      <c r="E1" s="9">
        <v>10</v>
      </c>
      <c r="G1" t="s">
        <v>64</v>
      </c>
      <c r="I1" s="9">
        <v>6</v>
      </c>
      <c r="J1" s="9"/>
      <c r="M1" s="7" t="s">
        <v>99</v>
      </c>
      <c r="N1" s="7"/>
      <c r="O1" s="7"/>
      <c r="P1" s="7"/>
      <c r="Q1" s="7"/>
    </row>
    <row r="2" spans="7:27" ht="18">
      <c r="G2" t="s">
        <v>163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51.75">
      <c r="A3" s="1" t="s">
        <v>54</v>
      </c>
      <c r="B3" s="3">
        <v>143536</v>
      </c>
      <c r="C3" s="2">
        <v>14.45</v>
      </c>
      <c r="D3" s="2">
        <v>2</v>
      </c>
      <c r="E3" s="2"/>
      <c r="F3" s="13" t="s">
        <v>66</v>
      </c>
      <c r="G3" s="17">
        <f>B3+B4+B6+B9+B11</f>
        <v>363398</v>
      </c>
      <c r="H3" s="17">
        <f>G3*Totale!G3</f>
        <v>363398</v>
      </c>
      <c r="I3" s="11">
        <f>H3*100/$H$15</f>
        <v>36.575860604340406</v>
      </c>
      <c r="J3" s="17">
        <f>IF(I3&gt;=8,H3,0)</f>
        <v>363398</v>
      </c>
      <c r="K3" s="11">
        <f>J3*100/$J$15</f>
        <v>45.07435324645041</v>
      </c>
      <c r="L3" s="10">
        <f>J3/$J$16</f>
        <v>4.507485642698552</v>
      </c>
      <c r="M3" s="17">
        <f>IF(J3=MAX($J$3:$J$13),0,J3)</f>
        <v>0</v>
      </c>
      <c r="N3" s="10">
        <f>IF(J3&lt;MAX($J$3:$J$13),M3/$M$16,$I$1)</f>
        <v>6</v>
      </c>
      <c r="O3" s="10">
        <f>IF(MAX($L$3:$L$13)&gt;=$I$1,L3,N3)</f>
        <v>6</v>
      </c>
      <c r="P3" s="15">
        <f>INT(O3)</f>
        <v>6</v>
      </c>
      <c r="Q3" s="15">
        <f>P3+S3+U3+W3+Y3+AA3</f>
        <v>6</v>
      </c>
      <c r="R3" s="10">
        <f>O3-P3</f>
        <v>0</v>
      </c>
      <c r="S3">
        <f>IF($P$15&lt;$E$1,1,0)*IF(R3=MAX($R$3:$R$13),1,0)</f>
        <v>0</v>
      </c>
      <c r="T3" s="10">
        <f>IF(S3=1,0,R3)</f>
        <v>0</v>
      </c>
      <c r="U3">
        <f>IF($S$15&lt;$E$1,1,0)*IF(T3=MAX($T$3:$T$15),1,0)</f>
        <v>0</v>
      </c>
      <c r="V3" s="10">
        <f>IF(U3=1,0,T3)</f>
        <v>0</v>
      </c>
      <c r="W3">
        <f>IF($U$15&lt;$E$1,1,0)*IF(V3=MAX($V$3:$V$13),1,0)</f>
        <v>0</v>
      </c>
      <c r="X3" s="10">
        <f>IF(W3=1,0,V3)</f>
        <v>0</v>
      </c>
      <c r="Y3">
        <f>IF(W$15&lt;$E$1,1,0)*IF(X3=MAX(X$3:X$13),1,0)</f>
        <v>0</v>
      </c>
      <c r="Z3" s="10">
        <f>IF(Y3=1,0,X3)</f>
        <v>0</v>
      </c>
      <c r="AA3">
        <f>IF(Y$15&lt;$E$1,1,0)*IF(Z3=MAX(Z$3:Z$13),1,0)</f>
        <v>0</v>
      </c>
    </row>
    <row r="4" spans="1:26" ht="39">
      <c r="A4" s="1" t="s">
        <v>55</v>
      </c>
      <c r="B4" s="3">
        <v>102324</v>
      </c>
      <c r="C4" s="2">
        <v>10.3</v>
      </c>
      <c r="D4" s="2">
        <v>1</v>
      </c>
      <c r="E4" s="2"/>
      <c r="F4" s="13"/>
      <c r="G4" s="17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26.25">
      <c r="A5" s="1" t="s">
        <v>2</v>
      </c>
      <c r="B5" s="3">
        <v>72466</v>
      </c>
      <c r="C5" s="2">
        <v>7.29</v>
      </c>
      <c r="D5" s="2">
        <v>1</v>
      </c>
      <c r="E5" s="2"/>
      <c r="F5" s="13" t="s">
        <v>174</v>
      </c>
      <c r="G5" s="17">
        <f>B5+B8</f>
        <v>112554</v>
      </c>
      <c r="H5" s="17">
        <f>G5*Totale!G5</f>
        <v>112554</v>
      </c>
      <c r="I5" s="11">
        <f>H5*100/$H$15</f>
        <v>11.328514230845876</v>
      </c>
      <c r="J5" s="17">
        <f>IF(I5&gt;=8,H5,0)</f>
        <v>112554</v>
      </c>
      <c r="K5" s="11">
        <f>J5*100/$J$15</f>
        <v>13.960722830893342</v>
      </c>
      <c r="L5" s="10">
        <f>J5/$J$16</f>
        <v>1.3960878679252304</v>
      </c>
      <c r="M5" s="17">
        <f>IF(J5=MAX($J$3:$J$13),0,J5)</f>
        <v>112554</v>
      </c>
      <c r="N5" s="10">
        <f>IF(J5&lt;MAX($J$3:$J$13),M5/$M$16,$I$1)</f>
        <v>1.0167020459780498</v>
      </c>
      <c r="O5" s="10">
        <f>IF(MAX($L$3:$L$13)&gt;=$I$1,L5,N5)</f>
        <v>1.0167020459780498</v>
      </c>
      <c r="P5" s="15">
        <f>INT(O5)</f>
        <v>1</v>
      </c>
      <c r="Q5" s="15">
        <f>P5+S5+U5+W5+Y5+AA5</f>
        <v>1</v>
      </c>
      <c r="R5" s="10">
        <f>O5-P5</f>
        <v>0.016702045978049807</v>
      </c>
      <c r="S5">
        <f>IF($P$15&lt;$E$1,1,0)*IF(R5=MAX($R$3:$R$13),1,0)</f>
        <v>0</v>
      </c>
      <c r="T5" s="10">
        <f>IF(S5=1,0,R5)</f>
        <v>0.016702045978049807</v>
      </c>
      <c r="U5">
        <f>IF($S$15&lt;$E$1,1,0)*IF(T5=MAX($T$3:$T$15),1,0)</f>
        <v>0</v>
      </c>
      <c r="V5" s="10">
        <f>IF(U5=1,0,T5)</f>
        <v>0.016702045978049807</v>
      </c>
      <c r="W5">
        <f>IF($U$15&lt;$E$1,1,0)*IF(V5=MAX($V$3:$V$13),1,0)</f>
        <v>0</v>
      </c>
      <c r="X5" s="10">
        <f>IF(W5=1,0,V5)</f>
        <v>0.016702045978049807</v>
      </c>
      <c r="Y5">
        <f>IF(W$15&lt;$E$1,1,0)*IF(X5=MAX(X$3:X$13),1,0)</f>
        <v>0</v>
      </c>
      <c r="Z5" s="10">
        <f>IF(Y5=1,0,X5)</f>
        <v>0.016702045978049807</v>
      </c>
      <c r="AA5">
        <f>IF(Y$15&lt;$E$1,1,0)*IF(Z5=MAX(Z$3:Z$13),1,0)</f>
        <v>0</v>
      </c>
    </row>
    <row r="6" spans="1:26" ht="39">
      <c r="A6" s="1" t="s">
        <v>11</v>
      </c>
      <c r="B6" s="3">
        <v>52280</v>
      </c>
      <c r="C6" s="2">
        <v>5.26</v>
      </c>
      <c r="D6" s="2">
        <v>1</v>
      </c>
      <c r="E6" s="2"/>
      <c r="F6" s="13"/>
      <c r="G6" s="17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39">
      <c r="A7" s="1" t="s">
        <v>7</v>
      </c>
      <c r="B7" s="3">
        <v>42053</v>
      </c>
      <c r="C7" s="2">
        <v>4.23</v>
      </c>
      <c r="D7" s="2">
        <v>1</v>
      </c>
      <c r="E7" s="2"/>
      <c r="F7" s="13" t="s">
        <v>65</v>
      </c>
      <c r="G7" s="17">
        <f>B18+B19+B23+B22</f>
        <v>330267</v>
      </c>
      <c r="H7" s="17">
        <f>G7*Totale!G7</f>
        <v>330267</v>
      </c>
      <c r="I7" s="11">
        <f>H7*100/$H$15</f>
        <v>33.241238956223455</v>
      </c>
      <c r="J7" s="17">
        <f>IF(I7&gt;=8,H7,0)</f>
        <v>330267</v>
      </c>
      <c r="K7" s="11">
        <f>J7*100/$J$15</f>
        <v>40.964923922656254</v>
      </c>
      <c r="L7" s="10">
        <f>J7/$J$16</f>
        <v>4.096538122821597</v>
      </c>
      <c r="M7" s="17">
        <f>IF(J7=MAX($J$3:$J$13),0,J7)</f>
        <v>330267</v>
      </c>
      <c r="N7" s="10">
        <f>IF(J7&lt;MAX($J$3:$J$13),M7/$M$16,$I$1)</f>
        <v>2.9833069870376225</v>
      </c>
      <c r="O7" s="10">
        <f>IF(MAX($L$3:$L$13)&gt;=$I$1,L7,N7)</f>
        <v>2.9833069870376225</v>
      </c>
      <c r="P7" s="15">
        <f>INT(O7)</f>
        <v>2</v>
      </c>
      <c r="Q7" s="15">
        <f>P7+S7+U7+W7+Y7+AA7</f>
        <v>3</v>
      </c>
      <c r="R7" s="10">
        <f>O7-P7</f>
        <v>0.9833069870376225</v>
      </c>
      <c r="S7">
        <f>IF($P$15&lt;$E$1,1,0)*IF(R7=MAX($R$3:$R$13),1,0)</f>
        <v>1</v>
      </c>
      <c r="T7" s="10">
        <f>IF(S7=1,0,R7)</f>
        <v>0</v>
      </c>
      <c r="U7">
        <f>IF($S$15&lt;$E$1,1,0)*IF(T7=MAX($T$3:$T$15),1,0)</f>
        <v>0</v>
      </c>
      <c r="V7" s="10">
        <f>IF(U7=1,0,T7)</f>
        <v>0</v>
      </c>
      <c r="W7">
        <f>IF($U$15&lt;$E$1,1,0)*IF(V7=MAX($V$3:$V$13),1,0)</f>
        <v>0</v>
      </c>
      <c r="X7" s="10">
        <f>IF(W7=1,0,V7)</f>
        <v>0</v>
      </c>
      <c r="Y7">
        <f>IF(W$15&lt;$E$1,1,0)*IF(X7=MAX(X$3:X$13),1,0)</f>
        <v>0</v>
      </c>
      <c r="Z7" s="10">
        <f>IF(Y7=1,0,X7)</f>
        <v>0</v>
      </c>
      <c r="AA7">
        <f>IF(Y$15&lt;$E$1,1,0)*IF(Z7=MAX(Z$3:Z$13),1,0)</f>
        <v>0</v>
      </c>
    </row>
    <row r="8" spans="1:26" ht="51.75">
      <c r="A8" s="1" t="s">
        <v>56</v>
      </c>
      <c r="B8" s="3">
        <v>40088</v>
      </c>
      <c r="C8" s="2">
        <v>4.03</v>
      </c>
      <c r="D8" s="2"/>
      <c r="E8" s="2"/>
      <c r="F8" s="13"/>
      <c r="G8" s="17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39">
      <c r="A9" s="1" t="s">
        <v>3</v>
      </c>
      <c r="B9" s="3">
        <v>39092</v>
      </c>
      <c r="C9" s="2">
        <v>3.93</v>
      </c>
      <c r="D9" s="2"/>
      <c r="E9" s="2"/>
      <c r="F9" s="13" t="s">
        <v>17</v>
      </c>
      <c r="G9" s="17">
        <f>B20</f>
        <v>71562</v>
      </c>
      <c r="H9" s="17">
        <f>G9*Totale!G9</f>
        <v>71562</v>
      </c>
      <c r="I9" s="11">
        <f>H9*100/$H$15</f>
        <v>7.202686136323832</v>
      </c>
      <c r="J9" s="17">
        <f>IF(I9&gt;=8,H9,0)</f>
        <v>0</v>
      </c>
      <c r="K9" s="11">
        <f>J9*100/$J$15</f>
        <v>0</v>
      </c>
      <c r="L9" s="10">
        <f>J9/$J$16</f>
        <v>0</v>
      </c>
      <c r="M9" s="17">
        <f>IF(J9=MAX($J$3:$J$13),0,J9)</f>
        <v>0</v>
      </c>
      <c r="N9" s="10">
        <f>IF(J9&lt;MAX($J$3:$J$13),M9/$M$16,$I$1)</f>
        <v>0</v>
      </c>
      <c r="O9" s="10">
        <f>IF(MAX($L$3:$L$13)&gt;=$I$1,L9,N9)</f>
        <v>0</v>
      </c>
      <c r="P9" s="15">
        <f>INT(O9)</f>
        <v>0</v>
      </c>
      <c r="Q9" s="15">
        <f>P9+S9+U9+W9+Y9+AA9</f>
        <v>0</v>
      </c>
      <c r="R9" s="10">
        <f>O9-P9</f>
        <v>0</v>
      </c>
      <c r="S9">
        <f>IF($P$15&lt;$E$1,1,0)*IF(R9=MAX($R$3:$R$13),1,0)</f>
        <v>0</v>
      </c>
      <c r="T9" s="10">
        <f>IF(S9=1,0,R9)</f>
        <v>0</v>
      </c>
      <c r="U9">
        <f>IF($S$15&lt;$E$1,1,0)*IF(T9=MAX($T$3:$T$15),1,0)</f>
        <v>0</v>
      </c>
      <c r="V9" s="10">
        <f>IF(U9=1,0,T9)</f>
        <v>0</v>
      </c>
      <c r="W9">
        <f>IF($U$15&lt;$E$1,1,0)*IF(V9=MAX($V$3:$V$13),1,0)</f>
        <v>0</v>
      </c>
      <c r="X9" s="10">
        <f>IF(W9=1,0,V9)</f>
        <v>0</v>
      </c>
      <c r="Y9">
        <f>IF(W$15&lt;$E$1,1,0)*IF(X9=MAX(X$3:X$13),1,0)</f>
        <v>0</v>
      </c>
      <c r="Z9" s="10">
        <f>IF(Y9=1,0,X9)</f>
        <v>0</v>
      </c>
      <c r="AA9">
        <f>IF(Y$15&lt;$E$1,1,0)*IF(Z9=MAX(Z$3:Z$13),1,0)</f>
        <v>0</v>
      </c>
    </row>
    <row r="10" spans="1:26" ht="39">
      <c r="A10" s="1" t="s">
        <v>10</v>
      </c>
      <c r="B10" s="3">
        <v>27525</v>
      </c>
      <c r="C10" s="2">
        <v>2.77</v>
      </c>
      <c r="D10" s="2"/>
      <c r="E10" s="2"/>
      <c r="F10" s="13"/>
      <c r="G10" s="17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1:27" ht="51.75">
      <c r="A11" s="1" t="s">
        <v>5</v>
      </c>
      <c r="B11" s="3">
        <v>26166</v>
      </c>
      <c r="C11" s="2">
        <v>2.63</v>
      </c>
      <c r="D11" s="2"/>
      <c r="E11" s="2"/>
      <c r="F11" s="13" t="s">
        <v>53</v>
      </c>
      <c r="G11" s="17">
        <f>B21+B24</f>
        <v>15363</v>
      </c>
      <c r="H11" s="17">
        <f>G11*Totale!G11</f>
        <v>15363</v>
      </c>
      <c r="I11" s="11">
        <f>H11*100/$H$15</f>
        <v>1.5462796891135384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1:26" ht="15.75">
      <c r="A12" s="1" t="s">
        <v>57</v>
      </c>
      <c r="B12" s="3">
        <v>8348</v>
      </c>
      <c r="C12" s="2">
        <v>0.84</v>
      </c>
      <c r="D12" s="2"/>
      <c r="E12" s="2"/>
      <c r="F12" s="13"/>
      <c r="G12" s="17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1:27" ht="51.75">
      <c r="A13" s="1" t="s">
        <v>58</v>
      </c>
      <c r="B13" s="3">
        <v>5125</v>
      </c>
      <c r="C13" s="2">
        <v>0.52</v>
      </c>
      <c r="D13" s="2"/>
      <c r="E13" s="2"/>
      <c r="F13" s="13" t="s">
        <v>68</v>
      </c>
      <c r="G13" s="17">
        <f>B7+B10+B12+B13+B14+B25+B29+B33</f>
        <v>100402</v>
      </c>
      <c r="H13" s="17">
        <f>G13*Totale!G13</f>
        <v>100402.00000000026</v>
      </c>
      <c r="I13" s="11">
        <f>H13*100/$H$15</f>
        <v>10.105420383152893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1:26" ht="25.5">
      <c r="A14" s="1" t="s">
        <v>8</v>
      </c>
      <c r="B14" s="3">
        <v>4925</v>
      </c>
      <c r="C14" s="2">
        <v>0.5</v>
      </c>
      <c r="D14" s="2"/>
      <c r="E14" s="2"/>
      <c r="G14" s="17"/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6:32" ht="12.75">
      <c r="F15" s="7" t="s">
        <v>67</v>
      </c>
      <c r="G15" s="18">
        <f>SUM(G1:G13)</f>
        <v>993546</v>
      </c>
      <c r="H15" s="18">
        <f>SUM(H1:H13)</f>
        <v>993546.0000000002</v>
      </c>
      <c r="I15" s="12">
        <f>SUM(I3:I13)</f>
        <v>100</v>
      </c>
      <c r="J15" s="18">
        <f>SUM(J1:J13)</f>
        <v>806219</v>
      </c>
      <c r="K15" s="18">
        <f>SUM(K1:K13)</f>
        <v>100</v>
      </c>
      <c r="L15" s="18"/>
      <c r="M15" s="18">
        <f>SUM(M1:M13)</f>
        <v>442821</v>
      </c>
      <c r="N15" s="18"/>
      <c r="O15" s="18"/>
      <c r="P15" s="18">
        <f>SUM(P1:P13)</f>
        <v>9</v>
      </c>
      <c r="Q15" s="18">
        <f>SUM(Q1:Q13)</f>
        <v>10</v>
      </c>
      <c r="R15" s="7"/>
      <c r="S15" s="18">
        <f>P15+SUM(S1:S13)</f>
        <v>10</v>
      </c>
      <c r="T15" s="18"/>
      <c r="U15" s="18">
        <f>S15+SUM(U1:U13)</f>
        <v>10</v>
      </c>
      <c r="V15" s="18"/>
      <c r="W15" s="18">
        <f>U15+SUM(W1:W13)</f>
        <v>10</v>
      </c>
      <c r="X15" s="18"/>
      <c r="Y15" s="18">
        <f>W15+SUM(Y1:Y13)</f>
        <v>10</v>
      </c>
      <c r="Z15" s="18"/>
      <c r="AA15" s="18">
        <f>Y15+SUM(AA1:AA13)</f>
        <v>10</v>
      </c>
      <c r="AB15" s="17"/>
      <c r="AC15" s="17"/>
      <c r="AF15" s="8"/>
    </row>
    <row r="16" spans="1:13" ht="51">
      <c r="A16" s="4" t="s">
        <v>14</v>
      </c>
      <c r="B16" s="3">
        <v>563928</v>
      </c>
      <c r="C16" s="2">
        <v>56.76</v>
      </c>
      <c r="D16" s="2">
        <v>6</v>
      </c>
      <c r="E16" s="2"/>
      <c r="G16" s="17"/>
      <c r="H16" s="7" t="s">
        <v>168</v>
      </c>
      <c r="I16" s="7"/>
      <c r="J16" s="7">
        <f>INT(J15/$E$1)</f>
        <v>80621</v>
      </c>
      <c r="K16" s="7"/>
      <c r="M16" s="7">
        <f>INT(M15/($E$1-$I$1))</f>
        <v>110705</v>
      </c>
    </row>
    <row r="17" spans="5:11" ht="15.75">
      <c r="E17" s="2"/>
      <c r="F17" s="17"/>
      <c r="G17" s="17"/>
      <c r="H17" s="13"/>
      <c r="I17" s="17"/>
      <c r="J17" s="8"/>
      <c r="K17" s="8"/>
    </row>
    <row r="18" spans="1:11" ht="25.5">
      <c r="A18" s="1" t="s">
        <v>15</v>
      </c>
      <c r="B18" s="3">
        <v>203386</v>
      </c>
      <c r="C18" s="2">
        <v>20.47</v>
      </c>
      <c r="D18" s="2">
        <v>2</v>
      </c>
      <c r="E18" s="2"/>
      <c r="J18" s="8"/>
      <c r="K18" s="8"/>
    </row>
    <row r="19" spans="1:11" ht="51">
      <c r="A19" s="1" t="s">
        <v>16</v>
      </c>
      <c r="B19" s="3">
        <v>111365</v>
      </c>
      <c r="C19" s="2">
        <v>11.21</v>
      </c>
      <c r="D19" s="2">
        <v>1</v>
      </c>
      <c r="E19" s="2"/>
      <c r="K19" s="8"/>
    </row>
    <row r="20" spans="1:11" ht="12.75">
      <c r="A20" s="1" t="s">
        <v>17</v>
      </c>
      <c r="B20" s="3">
        <v>71562</v>
      </c>
      <c r="C20" s="2">
        <v>7.2</v>
      </c>
      <c r="D20" s="2">
        <v>1</v>
      </c>
      <c r="E20" s="2"/>
      <c r="K20" s="8"/>
    </row>
    <row r="21" spans="1:11" ht="38.25">
      <c r="A21" s="1" t="s">
        <v>20</v>
      </c>
      <c r="B21" s="3">
        <v>8187</v>
      </c>
      <c r="C21" s="2">
        <v>0.82</v>
      </c>
      <c r="D21" s="2"/>
      <c r="E21" s="2"/>
      <c r="K21" s="8"/>
    </row>
    <row r="22" spans="1:5" ht="51">
      <c r="A22" s="1" t="s">
        <v>19</v>
      </c>
      <c r="B22" s="3">
        <v>8074</v>
      </c>
      <c r="C22" s="2">
        <v>0.81</v>
      </c>
      <c r="D22" s="2"/>
      <c r="E22" s="2"/>
    </row>
    <row r="23" spans="1:5" ht="25.5">
      <c r="A23" s="1" t="s">
        <v>18</v>
      </c>
      <c r="B23" s="3">
        <v>7442</v>
      </c>
      <c r="C23" s="2">
        <v>0.75</v>
      </c>
      <c r="D23" s="2"/>
      <c r="E23" s="2"/>
    </row>
    <row r="24" spans="1:5" ht="38.25">
      <c r="A24" s="1" t="s">
        <v>21</v>
      </c>
      <c r="B24" s="3">
        <v>7176</v>
      </c>
      <c r="C24" s="2">
        <v>0.72</v>
      </c>
      <c r="D24" s="2"/>
      <c r="E24" s="2"/>
    </row>
    <row r="25" spans="1:5" ht="12.75">
      <c r="A25" s="1" t="s">
        <v>62</v>
      </c>
      <c r="B25" s="3">
        <v>5799</v>
      </c>
      <c r="C25" s="2">
        <v>0.58</v>
      </c>
      <c r="D25" s="2"/>
      <c r="E25" s="2"/>
    </row>
    <row r="27" spans="1:4" ht="51">
      <c r="A27" s="4" t="s">
        <v>27</v>
      </c>
      <c r="B27" s="3">
        <v>422991</v>
      </c>
      <c r="C27" s="2">
        <v>42.57</v>
      </c>
      <c r="D27" s="2">
        <v>4</v>
      </c>
    </row>
    <row r="29" spans="1:4" ht="38.25">
      <c r="A29" s="1" t="s">
        <v>96</v>
      </c>
      <c r="B29" s="3">
        <v>2076</v>
      </c>
      <c r="C29" s="2">
        <v>0.21</v>
      </c>
      <c r="D29" s="2"/>
    </row>
    <row r="31" spans="1:4" ht="51">
      <c r="A31" s="4" t="s">
        <v>97</v>
      </c>
      <c r="B31" s="3">
        <v>2076</v>
      </c>
      <c r="C31" s="2">
        <v>0.21</v>
      </c>
      <c r="D31" s="2"/>
    </row>
    <row r="33" spans="1:4" ht="25.5">
      <c r="A33" s="1" t="s">
        <v>34</v>
      </c>
      <c r="B33" s="3">
        <v>4551</v>
      </c>
      <c r="C33" s="2">
        <v>0.46</v>
      </c>
      <c r="D33" s="2"/>
    </row>
    <row r="35" spans="1:4" ht="63.75">
      <c r="A35" s="4" t="s">
        <v>35</v>
      </c>
      <c r="B35" s="3">
        <v>4551</v>
      </c>
      <c r="C35" s="2">
        <v>0.46</v>
      </c>
      <c r="D35" s="2"/>
    </row>
    <row r="39" spans="1:3" ht="12.75">
      <c r="A39" s="4"/>
      <c r="B39" s="3"/>
      <c r="C39" s="2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41"/>
  <sheetViews>
    <sheetView workbookViewId="0" topLeftCell="A26">
      <selection activeCell="C30" sqref="C30"/>
    </sheetView>
  </sheetViews>
  <sheetFormatPr defaultColWidth="9.140625" defaultRowHeight="12.75"/>
  <sheetData>
    <row r="1" spans="1:17" ht="18">
      <c r="A1" s="7" t="s">
        <v>105</v>
      </c>
      <c r="C1" t="s">
        <v>70</v>
      </c>
      <c r="E1" s="9">
        <v>26</v>
      </c>
      <c r="G1" t="s">
        <v>64</v>
      </c>
      <c r="I1" s="9">
        <v>15</v>
      </c>
      <c r="J1" s="9"/>
      <c r="M1" s="7"/>
      <c r="N1" s="7"/>
      <c r="O1" s="7"/>
      <c r="P1" s="7"/>
      <c r="Q1" s="7"/>
    </row>
    <row r="2" spans="7:27" ht="18">
      <c r="G2" t="s">
        <v>163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39">
      <c r="A3" s="1" t="s">
        <v>55</v>
      </c>
      <c r="B3" s="3">
        <v>298649</v>
      </c>
      <c r="C3" s="2">
        <v>11.77</v>
      </c>
      <c r="D3" s="2">
        <v>4</v>
      </c>
      <c r="E3" s="2" t="s">
        <v>106</v>
      </c>
      <c r="F3" s="13" t="s">
        <v>66</v>
      </c>
      <c r="G3" s="17">
        <f>B3+B4+B6+B9</f>
        <v>732185</v>
      </c>
      <c r="H3" s="17">
        <f>G3*Totale!G3</f>
        <v>732185</v>
      </c>
      <c r="I3" s="11">
        <f>H3*100/$H$15</f>
        <v>28.84786242888848</v>
      </c>
      <c r="J3" s="17">
        <f>IF(I3&gt;=8,H3,0)</f>
        <v>732185</v>
      </c>
      <c r="K3" s="11">
        <f>J3*100/$J$15</f>
        <v>35.28602409638554</v>
      </c>
      <c r="L3" s="10">
        <f>J3/$J$16</f>
        <v>9.174445850614608</v>
      </c>
      <c r="M3" s="17">
        <f>IF(J3=MAX($J$3:$J$13),0,J3)</f>
        <v>732185</v>
      </c>
      <c r="N3" s="10">
        <f>IF(J3&lt;MAX($J$3:$J$13),M3/$M$16,$I$1)</f>
        <v>8.254808451148842</v>
      </c>
      <c r="O3" s="10">
        <f>IF(MAX($L$3:$L$13)&gt;=$I$1,L3,N3)</f>
        <v>8.254808451148842</v>
      </c>
      <c r="P3" s="15">
        <f>INT(O3)</f>
        <v>8</v>
      </c>
      <c r="Q3" s="15">
        <f>P3+S3+U3+W3+Y3+AA3</f>
        <v>8</v>
      </c>
      <c r="R3" s="10">
        <f>O3-P3</f>
        <v>0.25480845114884154</v>
      </c>
      <c r="S3">
        <f>IF($P$15&lt;$E$1,1,0)*IF(R3=MAX($R$3:$R$13),1,0)</f>
        <v>0</v>
      </c>
      <c r="T3" s="10">
        <f>IF(S3=1,0,R3)</f>
        <v>0.25480845114884154</v>
      </c>
      <c r="U3">
        <f>IF($S$15&lt;$E$1,1,0)*IF(T3=MAX($T$3:$T$15),1,0)</f>
        <v>0</v>
      </c>
      <c r="V3" s="10">
        <f>IF(U3=1,0,T3)</f>
        <v>0.25480845114884154</v>
      </c>
      <c r="W3">
        <f>IF($U$15&lt;$E$1,1,0)*IF(V3=MAX($V$3:$V$13),1,0)</f>
        <v>0</v>
      </c>
      <c r="X3" s="10">
        <f>IF(W3=1,0,V3)</f>
        <v>0.25480845114884154</v>
      </c>
      <c r="Y3">
        <f>IF(W$15&lt;$E$1,1,0)*IF(X3=MAX(X$3:X$13),1,0)</f>
        <v>0</v>
      </c>
      <c r="Z3" s="10">
        <f>IF(Y3=1,0,X3)</f>
        <v>0.25480845114884154</v>
      </c>
      <c r="AA3">
        <f>IF(Y$15&lt;$E$1,1,0)*IF(Z3=MAX(Z$3:Z$13),1,0)</f>
        <v>0</v>
      </c>
    </row>
    <row r="4" spans="1:26" ht="51.75">
      <c r="A4" s="1" t="s">
        <v>54</v>
      </c>
      <c r="B4" s="3">
        <v>288897</v>
      </c>
      <c r="C4" s="2">
        <v>11.38</v>
      </c>
      <c r="D4" s="2">
        <v>4</v>
      </c>
      <c r="E4" s="2" t="s">
        <v>106</v>
      </c>
      <c r="F4" s="13"/>
      <c r="G4" s="17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26.25">
      <c r="A5" s="1" t="s">
        <v>2</v>
      </c>
      <c r="B5" s="3">
        <v>133486</v>
      </c>
      <c r="C5" s="2">
        <v>5.26</v>
      </c>
      <c r="D5" s="2">
        <v>2</v>
      </c>
      <c r="E5" s="2" t="s">
        <v>107</v>
      </c>
      <c r="F5" s="13" t="s">
        <v>174</v>
      </c>
      <c r="G5" s="17">
        <f>B5+B7</f>
        <v>198218</v>
      </c>
      <c r="H5" s="17">
        <f>G5*Totale!G5</f>
        <v>198218</v>
      </c>
      <c r="I5" s="11">
        <f>H5*100/$H$15</f>
        <v>7.809727862397367</v>
      </c>
      <c r="J5" s="17">
        <f>IF(I5&gt;=8,H5,0)</f>
        <v>0</v>
      </c>
      <c r="K5" s="11">
        <f>J5*100/$J$15</f>
        <v>0</v>
      </c>
      <c r="L5" s="10">
        <f>J5/$J$16</f>
        <v>0</v>
      </c>
      <c r="M5" s="17">
        <f>IF(J5=MAX($J$3:$J$13),0,J5)</f>
        <v>0</v>
      </c>
      <c r="N5" s="10">
        <f>IF(J5&lt;MAX($J$3:$J$13),M5/$M$16,$I$1)</f>
        <v>0</v>
      </c>
      <c r="O5" s="10">
        <f>IF(MAX($L$3:$L$13)&gt;=$I$1,L5,N5)</f>
        <v>0</v>
      </c>
      <c r="P5" s="15">
        <f>INT(O5)</f>
        <v>0</v>
      </c>
      <c r="Q5" s="15">
        <f>P5+S5+U5+W5+Y5+AA5</f>
        <v>0</v>
      </c>
      <c r="R5" s="10">
        <f>O5-P5</f>
        <v>0</v>
      </c>
      <c r="S5">
        <f>IF($P$15&lt;$E$1,1,0)*IF(R5=MAX($R$3:$R$13),1,0)</f>
        <v>0</v>
      </c>
      <c r="T5" s="10">
        <f>IF(S5=1,0,R5)</f>
        <v>0</v>
      </c>
      <c r="U5">
        <f>IF($S$15&lt;$E$1,1,0)*IF(T5=MAX($T$3:$T$15),1,0)</f>
        <v>0</v>
      </c>
      <c r="V5" s="10">
        <f>IF(U5=1,0,T5)</f>
        <v>0</v>
      </c>
      <c r="W5">
        <f>IF($U$15&lt;$E$1,1,0)*IF(V5=MAX($V$3:$V$13),1,0)</f>
        <v>0</v>
      </c>
      <c r="X5" s="10">
        <f>IF(W5=1,0,V5)</f>
        <v>0</v>
      </c>
      <c r="Y5">
        <f>IF(W$15&lt;$E$1,1,0)*IF(X5=MAX(X$3:X$13),1,0)</f>
        <v>0</v>
      </c>
      <c r="Z5" s="10">
        <f>IF(Y5=1,0,X5)</f>
        <v>0</v>
      </c>
      <c r="AA5">
        <f>IF(Y$15&lt;$E$1,1,0)*IF(Z5=MAX(Z$3:Z$13),1,0)</f>
        <v>0</v>
      </c>
    </row>
    <row r="6" spans="1:26" ht="51.75">
      <c r="A6" s="1" t="s">
        <v>5</v>
      </c>
      <c r="B6" s="3">
        <v>93229</v>
      </c>
      <c r="C6" s="2">
        <v>3.67</v>
      </c>
      <c r="D6" s="2">
        <v>1</v>
      </c>
      <c r="E6" s="2" t="s">
        <v>106</v>
      </c>
      <c r="F6" s="13"/>
      <c r="G6" s="17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51.75">
      <c r="A7" s="1" t="s">
        <v>56</v>
      </c>
      <c r="B7" s="3">
        <v>64732</v>
      </c>
      <c r="C7" s="2">
        <v>2.55</v>
      </c>
      <c r="D7" s="2"/>
      <c r="E7" s="2" t="s">
        <v>107</v>
      </c>
      <c r="F7" s="13" t="s">
        <v>65</v>
      </c>
      <c r="G7" s="17">
        <f>B18+B19+B21</f>
        <v>1099313</v>
      </c>
      <c r="H7" s="17">
        <f>G7*Totale!G7</f>
        <v>1099313</v>
      </c>
      <c r="I7" s="11">
        <f>H7*100/$H$15</f>
        <v>43.312592022902244</v>
      </c>
      <c r="J7" s="17">
        <f>IF(I7&gt;=8,H7,0)</f>
        <v>1099313</v>
      </c>
      <c r="K7" s="11">
        <f>J7*100/$J$15</f>
        <v>52.978939759036145</v>
      </c>
      <c r="L7" s="10">
        <f>J7/$J$16</f>
        <v>13.774643828235618</v>
      </c>
      <c r="M7" s="17">
        <f>IF(J7=MAX($J$3:$J$13),0,J7)</f>
        <v>0</v>
      </c>
      <c r="N7" s="10">
        <f>IF(J7&lt;MAX($J$3:$J$13),M7/$M$16,$I$1)</f>
        <v>15</v>
      </c>
      <c r="O7" s="10">
        <f>IF(MAX($L$3:$L$13)&gt;=$I$1,L7,N7)</f>
        <v>15</v>
      </c>
      <c r="P7" s="15">
        <f>INT(O7)</f>
        <v>15</v>
      </c>
      <c r="Q7" s="15">
        <f>P7+S7+U7+W7+Y7+AA7</f>
        <v>15</v>
      </c>
      <c r="R7" s="10">
        <f>O7-P7</f>
        <v>0</v>
      </c>
      <c r="S7">
        <f>IF($P$15&lt;$E$1,1,0)*IF(R7=MAX($R$3:$R$13),1,0)</f>
        <v>0</v>
      </c>
      <c r="T7" s="10">
        <f>IF(S7=1,0,R7)</f>
        <v>0</v>
      </c>
      <c r="U7">
        <f>IF($S$15&lt;$E$1,1,0)*IF(T7=MAX($T$3:$T$15),1,0)</f>
        <v>0</v>
      </c>
      <c r="V7" s="10">
        <f>IF(U7=1,0,T7)</f>
        <v>0</v>
      </c>
      <c r="W7">
        <f>IF($U$15&lt;$E$1,1,0)*IF(V7=MAX($V$3:$V$13),1,0)</f>
        <v>0</v>
      </c>
      <c r="X7" s="10">
        <f>IF(W7=1,0,V7)</f>
        <v>0</v>
      </c>
      <c r="Y7">
        <f>IF(W$15&lt;$E$1,1,0)*IF(X7=MAX(X$3:X$13),1,0)</f>
        <v>0</v>
      </c>
      <c r="Z7" s="10">
        <f>IF(Y7=1,0,X7)</f>
        <v>0</v>
      </c>
      <c r="AA7">
        <f>IF(Y$15&lt;$E$1,1,0)*IF(Z7=MAX(Z$3:Z$13),1,0)</f>
        <v>0</v>
      </c>
    </row>
    <row r="8" spans="1:26" ht="39">
      <c r="A8" s="1" t="s">
        <v>7</v>
      </c>
      <c r="B8" s="3">
        <v>53193</v>
      </c>
      <c r="C8" s="2">
        <v>2.1</v>
      </c>
      <c r="D8" s="2"/>
      <c r="E8" s="2" t="s">
        <v>69</v>
      </c>
      <c r="F8" s="13"/>
      <c r="G8" s="17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39">
      <c r="A9" s="1" t="s">
        <v>3</v>
      </c>
      <c r="B9" s="3">
        <v>51410</v>
      </c>
      <c r="C9" s="2">
        <v>2.03</v>
      </c>
      <c r="D9" s="2"/>
      <c r="E9" s="2" t="s">
        <v>106</v>
      </c>
      <c r="F9" s="13" t="s">
        <v>17</v>
      </c>
      <c r="G9" s="17">
        <f>B20</f>
        <v>243502</v>
      </c>
      <c r="H9" s="17">
        <f>G9*Totale!G9</f>
        <v>243502</v>
      </c>
      <c r="I9" s="11">
        <f>H9*100/$H$15</f>
        <v>9.593903449482307</v>
      </c>
      <c r="J9" s="17">
        <f>IF(I9&gt;=8,H9,0)</f>
        <v>243502</v>
      </c>
      <c r="K9" s="11">
        <f>J9*100/$J$15</f>
        <v>11.735036144578313</v>
      </c>
      <c r="L9" s="10">
        <f>J9/$J$16</f>
        <v>3.051135865274976</v>
      </c>
      <c r="M9" s="17">
        <f>IF(J9=MAX($J$3:$J$13),0,J9)</f>
        <v>243502</v>
      </c>
      <c r="N9" s="10">
        <f>IF(J9&lt;MAX($J$3:$J$13),M9/$M$16,$I$1)</f>
        <v>2.745293016753478</v>
      </c>
      <c r="O9" s="10">
        <f>IF(MAX($L$3:$L$13)&gt;=$I$1,L9,N9)</f>
        <v>2.745293016753478</v>
      </c>
      <c r="P9" s="15">
        <f>INT(O9)</f>
        <v>2</v>
      </c>
      <c r="Q9" s="15">
        <f>P9+S9+U9+W9+Y9+AA9</f>
        <v>3</v>
      </c>
      <c r="R9" s="10">
        <f>O9-P9</f>
        <v>0.7452930167534779</v>
      </c>
      <c r="S9">
        <f>IF($P$15&lt;$E$1,1,0)*IF(R9=MAX($R$3:$R$13),1,0)</f>
        <v>1</v>
      </c>
      <c r="T9" s="10">
        <f>IF(S9=1,0,R9)</f>
        <v>0</v>
      </c>
      <c r="U9">
        <f>IF($S$15&lt;$E$1,1,0)*IF(T9=MAX($T$3:$T$15),1,0)</f>
        <v>0</v>
      </c>
      <c r="V9" s="10">
        <f>IF(U9=1,0,T9)</f>
        <v>0</v>
      </c>
      <c r="W9">
        <f>IF($U$15&lt;$E$1,1,0)*IF(V9=MAX($V$3:$V$13),1,0)</f>
        <v>0</v>
      </c>
      <c r="X9" s="10">
        <f>IF(W9=1,0,V9)</f>
        <v>0</v>
      </c>
      <c r="Y9">
        <f>IF(W$15&lt;$E$1,1,0)*IF(X9=MAX(X$3:X$13),1,0)</f>
        <v>0</v>
      </c>
      <c r="Z9" s="10">
        <f>IF(Y9=1,0,X9)</f>
        <v>0</v>
      </c>
      <c r="AA9">
        <f>IF(Y$15&lt;$E$1,1,0)*IF(Z9=MAX(Z$3:Z$13),1,0)</f>
        <v>0</v>
      </c>
    </row>
    <row r="10" spans="1:26" ht="26.25">
      <c r="A10" s="1" t="s">
        <v>8</v>
      </c>
      <c r="B10" s="3">
        <v>14688</v>
      </c>
      <c r="C10" s="2">
        <v>0.58</v>
      </c>
      <c r="D10" s="2"/>
      <c r="E10" s="2" t="s">
        <v>69</v>
      </c>
      <c r="F10" s="13"/>
      <c r="G10" s="17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1:27" ht="39">
      <c r="A11" s="1" t="s">
        <v>10</v>
      </c>
      <c r="B11" s="3">
        <v>12764</v>
      </c>
      <c r="C11" s="2">
        <v>0.5</v>
      </c>
      <c r="D11" s="2"/>
      <c r="E11" s="2" t="s">
        <v>69</v>
      </c>
      <c r="F11" s="13" t="s">
        <v>53</v>
      </c>
      <c r="G11" s="17">
        <f>B24+B25</f>
        <v>29678</v>
      </c>
      <c r="H11" s="17">
        <f>G11*Totale!G11</f>
        <v>29678</v>
      </c>
      <c r="I11" s="11">
        <f>H11*100/$H$15</f>
        <v>1.1693040162862558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1:26" ht="39">
      <c r="A12" s="1" t="s">
        <v>11</v>
      </c>
      <c r="B12" s="3">
        <v>6866</v>
      </c>
      <c r="C12" s="2">
        <v>0.27</v>
      </c>
      <c r="D12" s="2"/>
      <c r="E12" s="2" t="s">
        <v>69</v>
      </c>
      <c r="F12" s="13"/>
      <c r="G12" s="17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1:27" ht="51.75">
      <c r="A13" s="1" t="s">
        <v>58</v>
      </c>
      <c r="B13" s="3">
        <v>6295</v>
      </c>
      <c r="C13" s="2">
        <v>0.25</v>
      </c>
      <c r="D13" s="2"/>
      <c r="E13" s="2" t="s">
        <v>69</v>
      </c>
      <c r="F13" s="13" t="s">
        <v>68</v>
      </c>
      <c r="G13" s="17">
        <f>SUM(B10:B14)+SUM(B22:B23)+SUM(B26:B31)+B37+B41+B8</f>
        <v>235195</v>
      </c>
      <c r="H13" s="17">
        <f>G13*Totale!G13</f>
        <v>235195.00000000064</v>
      </c>
      <c r="I13" s="11">
        <f>H13*100/$H$15</f>
        <v>9.266610220043354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1:26" ht="15">
      <c r="A14" s="1" t="s">
        <v>57</v>
      </c>
      <c r="B14" s="3">
        <v>4972</v>
      </c>
      <c r="C14" s="2">
        <v>0.2</v>
      </c>
      <c r="D14" s="2"/>
      <c r="E14" s="2" t="s">
        <v>69</v>
      </c>
      <c r="G14" s="17"/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6:32" ht="12.75">
      <c r="F15" s="7" t="s">
        <v>67</v>
      </c>
      <c r="G15" s="18">
        <f>SUM(G1:G13)</f>
        <v>2538091</v>
      </c>
      <c r="H15" s="18">
        <f>SUM(H1:H13)</f>
        <v>2538091.0000000005</v>
      </c>
      <c r="I15" s="12">
        <f>SUM(I3:I13)</f>
        <v>100.00000000000003</v>
      </c>
      <c r="J15" s="18">
        <f>SUM(J1:J13)</f>
        <v>2075000</v>
      </c>
      <c r="K15" s="18">
        <f>SUM(K1:K13)</f>
        <v>100</v>
      </c>
      <c r="L15" s="18"/>
      <c r="M15" s="18">
        <f>SUM(M1:M13)</f>
        <v>975687</v>
      </c>
      <c r="N15" s="18"/>
      <c r="O15" s="18"/>
      <c r="P15" s="18">
        <f>SUM(P1:P13)</f>
        <v>25</v>
      </c>
      <c r="Q15" s="18">
        <f>SUM(Q1:Q13)</f>
        <v>26</v>
      </c>
      <c r="R15" s="7"/>
      <c r="S15" s="18">
        <f>P15+SUM(S1:S13)</f>
        <v>26</v>
      </c>
      <c r="T15" s="18"/>
      <c r="U15" s="18">
        <f>S15+SUM(U1:U13)</f>
        <v>26</v>
      </c>
      <c r="V15" s="18"/>
      <c r="W15" s="18">
        <f>U15+SUM(W1:W13)</f>
        <v>26</v>
      </c>
      <c r="X15" s="18"/>
      <c r="Y15" s="18">
        <f>W15+SUM(Y1:Y13)</f>
        <v>26</v>
      </c>
      <c r="Z15" s="18"/>
      <c r="AA15" s="18">
        <f>Y15+SUM(AA1:AA13)</f>
        <v>26</v>
      </c>
      <c r="AB15" s="17"/>
      <c r="AC15" s="17"/>
      <c r="AF15" s="8"/>
    </row>
    <row r="16" spans="1:13" ht="51">
      <c r="A16" s="4" t="s">
        <v>14</v>
      </c>
      <c r="B16" s="3">
        <v>1029181</v>
      </c>
      <c r="C16" s="2">
        <v>40.55</v>
      </c>
      <c r="D16" s="2">
        <v>11</v>
      </c>
      <c r="E16" s="2"/>
      <c r="G16" s="17"/>
      <c r="H16" s="7" t="s">
        <v>168</v>
      </c>
      <c r="I16" s="7"/>
      <c r="J16" s="7">
        <f>INT(J15/$E$1)</f>
        <v>79807</v>
      </c>
      <c r="K16" s="7"/>
      <c r="M16" s="7">
        <f>INT(M15/($E$1-$I$1))</f>
        <v>88698</v>
      </c>
    </row>
    <row r="17" spans="5:11" ht="15.75">
      <c r="E17" s="2"/>
      <c r="F17" s="17"/>
      <c r="G17" s="17"/>
      <c r="H17" s="13"/>
      <c r="I17" s="17"/>
      <c r="J17" s="8"/>
      <c r="K17" s="8"/>
    </row>
    <row r="18" spans="1:11" ht="25.5">
      <c r="A18" s="1" t="s">
        <v>15</v>
      </c>
      <c r="B18" s="3">
        <v>723582</v>
      </c>
      <c r="C18" s="2">
        <v>28.51</v>
      </c>
      <c r="D18" s="2">
        <v>8</v>
      </c>
      <c r="E18" s="2"/>
      <c r="J18" s="8"/>
      <c r="K18" s="8"/>
    </row>
    <row r="19" spans="1:11" ht="51">
      <c r="A19" s="1" t="s">
        <v>16</v>
      </c>
      <c r="B19" s="3">
        <v>271660</v>
      </c>
      <c r="C19" s="2">
        <v>10.7</v>
      </c>
      <c r="D19" s="2">
        <v>3</v>
      </c>
      <c r="E19" s="2"/>
      <c r="K19" s="8"/>
    </row>
    <row r="20" spans="1:11" ht="12.75">
      <c r="A20" s="1" t="s">
        <v>17</v>
      </c>
      <c r="B20" s="3">
        <v>243502</v>
      </c>
      <c r="C20" s="2">
        <v>9.59</v>
      </c>
      <c r="D20" s="2">
        <v>3</v>
      </c>
      <c r="E20" s="2"/>
      <c r="K20" s="8"/>
    </row>
    <row r="21" spans="1:11" ht="25.5">
      <c r="A21" s="1" t="s">
        <v>18</v>
      </c>
      <c r="B21" s="3">
        <v>104071</v>
      </c>
      <c r="C21" s="2">
        <v>4.1</v>
      </c>
      <c r="D21" s="2">
        <v>1</v>
      </c>
      <c r="E21" s="2"/>
      <c r="K21" s="8"/>
    </row>
    <row r="22" spans="1:5" ht="25.5">
      <c r="A22" s="1" t="s">
        <v>100</v>
      </c>
      <c r="B22" s="3">
        <v>33485</v>
      </c>
      <c r="C22" s="2">
        <v>1.32</v>
      </c>
      <c r="D22" s="2"/>
      <c r="E22" s="2"/>
    </row>
    <row r="23" spans="1:5" ht="38.25">
      <c r="A23" s="1" t="s">
        <v>101</v>
      </c>
      <c r="B23" s="3">
        <v>20825</v>
      </c>
      <c r="C23" s="2">
        <v>0.82</v>
      </c>
      <c r="D23" s="2"/>
      <c r="E23" s="2"/>
    </row>
    <row r="24" spans="1:5" ht="38.25">
      <c r="A24" s="1" t="s">
        <v>20</v>
      </c>
      <c r="B24" s="3">
        <v>16671</v>
      </c>
      <c r="C24" s="2">
        <v>0.66</v>
      </c>
      <c r="D24" s="2"/>
      <c r="E24" s="2"/>
    </row>
    <row r="25" spans="1:5" ht="38.25">
      <c r="A25" s="1" t="s">
        <v>21</v>
      </c>
      <c r="B25" s="3">
        <v>13007</v>
      </c>
      <c r="C25" s="2">
        <v>0.51</v>
      </c>
      <c r="D25" s="2"/>
      <c r="E25" s="2"/>
    </row>
    <row r="26" spans="1:4" ht="38.25">
      <c r="A26" s="1" t="s">
        <v>102</v>
      </c>
      <c r="B26" s="3">
        <v>9735</v>
      </c>
      <c r="C26" s="2">
        <v>0.38</v>
      </c>
      <c r="D26" s="2"/>
    </row>
    <row r="27" spans="1:4" ht="12.75">
      <c r="A27" s="1" t="s">
        <v>62</v>
      </c>
      <c r="B27" s="3">
        <v>8594</v>
      </c>
      <c r="C27" s="2">
        <v>0.34</v>
      </c>
      <c r="D27" s="2"/>
    </row>
    <row r="28" spans="1:4" ht="38.25">
      <c r="A28" s="1" t="s">
        <v>23</v>
      </c>
      <c r="B28" s="3">
        <v>7140</v>
      </c>
      <c r="C28" s="2">
        <v>0.28</v>
      </c>
      <c r="D28" s="2"/>
    </row>
    <row r="29" spans="1:4" ht="25.5">
      <c r="A29" s="1" t="s">
        <v>24</v>
      </c>
      <c r="B29" s="3">
        <v>5756</v>
      </c>
      <c r="C29" s="2">
        <v>0.23</v>
      </c>
      <c r="D29" s="2"/>
    </row>
    <row r="30" spans="1:4" ht="38.25">
      <c r="A30" s="1" t="s">
        <v>25</v>
      </c>
      <c r="B30" s="3">
        <v>4709</v>
      </c>
      <c r="C30" s="2">
        <v>0.19</v>
      </c>
      <c r="D30" s="2"/>
    </row>
    <row r="31" spans="1:4" ht="38.25">
      <c r="A31" s="1" t="s">
        <v>61</v>
      </c>
      <c r="B31" s="3">
        <v>3423</v>
      </c>
      <c r="C31" s="2">
        <v>0.13</v>
      </c>
      <c r="D31" s="2"/>
    </row>
    <row r="33" spans="1:4" ht="51">
      <c r="A33" s="4" t="s">
        <v>27</v>
      </c>
      <c r="B33" s="3">
        <v>1466160</v>
      </c>
      <c r="C33" s="2">
        <v>57.77</v>
      </c>
      <c r="D33" s="2">
        <v>15</v>
      </c>
    </row>
    <row r="35" spans="1:4" ht="51">
      <c r="A35" s="1" t="s">
        <v>103</v>
      </c>
      <c r="B35" s="3">
        <v>36194</v>
      </c>
      <c r="C35" s="2">
        <v>1.43</v>
      </c>
      <c r="D35" s="2"/>
    </row>
    <row r="37" spans="1:4" ht="63.75">
      <c r="A37" s="4" t="s">
        <v>104</v>
      </c>
      <c r="B37" s="3">
        <v>36194</v>
      </c>
      <c r="C37" s="2">
        <v>1.43</v>
      </c>
      <c r="D37" s="2"/>
    </row>
    <row r="39" spans="1:4" ht="38.25">
      <c r="A39" s="1" t="s">
        <v>40</v>
      </c>
      <c r="B39" s="3">
        <v>6556</v>
      </c>
      <c r="C39" s="2">
        <v>0.26</v>
      </c>
      <c r="D39" s="2"/>
    </row>
    <row r="41" spans="1:4" ht="51">
      <c r="A41" s="4" t="s">
        <v>41</v>
      </c>
      <c r="B41" s="3">
        <v>6556</v>
      </c>
      <c r="C41" s="2">
        <v>0.26</v>
      </c>
      <c r="D41" s="2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selection activeCell="I9" sqref="I9"/>
    </sheetView>
  </sheetViews>
  <sheetFormatPr defaultColWidth="9.140625" defaultRowHeight="12.75"/>
  <cols>
    <col min="7" max="7" width="9.28125" style="0" customWidth="1"/>
  </cols>
  <sheetData>
    <row r="1" spans="1:17" ht="18">
      <c r="A1" s="7" t="s">
        <v>108</v>
      </c>
      <c r="C1" t="s">
        <v>70</v>
      </c>
      <c r="E1" s="9">
        <v>9</v>
      </c>
      <c r="G1" t="s">
        <v>64</v>
      </c>
      <c r="I1" s="9">
        <v>5</v>
      </c>
      <c r="J1" s="9"/>
      <c r="M1" s="7"/>
      <c r="N1" s="7"/>
      <c r="O1" s="7"/>
      <c r="P1" s="7"/>
      <c r="Q1" s="7"/>
    </row>
    <row r="2" spans="7:27" ht="18">
      <c r="G2" t="s">
        <v>163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51.75">
      <c r="A3" s="1" t="s">
        <v>54</v>
      </c>
      <c r="B3" s="3">
        <v>162798</v>
      </c>
      <c r="C3" s="2">
        <v>17.17</v>
      </c>
      <c r="D3" s="2">
        <v>2</v>
      </c>
      <c r="E3" s="2" t="s">
        <v>106</v>
      </c>
      <c r="F3" s="13" t="s">
        <v>66</v>
      </c>
      <c r="G3" s="17">
        <f>B3+B4+B7+B8</f>
        <v>333638</v>
      </c>
      <c r="H3" s="17">
        <f>G3*Totale!G3</f>
        <v>333638</v>
      </c>
      <c r="I3" s="11">
        <f>H3*100/$H$15</f>
        <v>35.17811107889395</v>
      </c>
      <c r="J3" s="17">
        <f>IF(I3&gt;=8,H3,0)</f>
        <v>333638</v>
      </c>
      <c r="K3" s="11">
        <f>J3*100/$J$15</f>
        <v>41.83611540236342</v>
      </c>
      <c r="L3" s="10">
        <f>J3/$J$16</f>
        <v>3.765283436219797</v>
      </c>
      <c r="M3" s="17">
        <f>IF(J3=MAX($J$3:$J$13),0,J3)</f>
        <v>333638</v>
      </c>
      <c r="N3" s="10">
        <f>IF(J3&lt;MAX($J$3:$J$13),M3/$M$16,$I$1)</f>
        <v>2.9437434929149977</v>
      </c>
      <c r="O3" s="10">
        <f>IF(MAX($L$3:$L$13)&gt;=$I$1,L3,N3)</f>
        <v>2.9437434929149977</v>
      </c>
      <c r="P3" s="15">
        <f>INT(O3)</f>
        <v>2</v>
      </c>
      <c r="Q3" s="15">
        <f>P3+S3+U3+W3+Y3+AA3</f>
        <v>3</v>
      </c>
      <c r="R3" s="10">
        <f>O3-P3</f>
        <v>0.9437434929149977</v>
      </c>
      <c r="S3">
        <f>IF($P$15&lt;$E$1,1,0)*IF(R3=MAX($R$3:$R$13),1,0)</f>
        <v>1</v>
      </c>
      <c r="T3" s="10">
        <f>IF(S3=1,0,R3)</f>
        <v>0</v>
      </c>
      <c r="U3">
        <f>IF($S$15&lt;$E$1,1,0)*IF(T3=MAX($T$3:$T$15),1,0)</f>
        <v>0</v>
      </c>
      <c r="V3" s="10">
        <f>IF(U3=1,0,T3)</f>
        <v>0</v>
      </c>
      <c r="W3">
        <f>IF($U$15&lt;$E$1,1,0)*IF(V3=MAX($V$3:$V$13),1,0)</f>
        <v>0</v>
      </c>
      <c r="X3" s="10">
        <f>IF(W3=1,0,V3)</f>
        <v>0</v>
      </c>
      <c r="Y3">
        <f>IF(W$15&lt;$E$1,1,0)*IF(X3=MAX(X$3:X$13),1,0)</f>
        <v>0</v>
      </c>
      <c r="Z3" s="10">
        <f>IF(Y3=1,0,X3)</f>
        <v>0</v>
      </c>
      <c r="AA3">
        <f>IF(Y$15&lt;$E$1,1,0)*IF(Z3=MAX(Z$3:Z$13),1,0)</f>
        <v>0</v>
      </c>
    </row>
    <row r="4" spans="1:26" ht="39">
      <c r="A4" s="1" t="s">
        <v>55</v>
      </c>
      <c r="B4" s="3">
        <v>119084</v>
      </c>
      <c r="C4" s="2">
        <v>12.56</v>
      </c>
      <c r="D4" s="2">
        <v>1</v>
      </c>
      <c r="E4" s="2" t="s">
        <v>106</v>
      </c>
      <c r="F4" s="13"/>
      <c r="G4" s="17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26.25">
      <c r="A5" s="1" t="s">
        <v>2</v>
      </c>
      <c r="B5" s="3">
        <v>77870</v>
      </c>
      <c r="C5" s="2">
        <v>8.21</v>
      </c>
      <c r="D5" s="2">
        <v>1</v>
      </c>
      <c r="E5" s="2" t="s">
        <v>175</v>
      </c>
      <c r="F5" s="13" t="s">
        <v>174</v>
      </c>
      <c r="G5" s="17">
        <f>B5+B6</f>
        <v>119717</v>
      </c>
      <c r="H5" s="17">
        <f>G5*Totale!G5</f>
        <v>119717</v>
      </c>
      <c r="I5" s="11">
        <f>H5*100/$H$15</f>
        <v>12.622716609115109</v>
      </c>
      <c r="J5" s="17">
        <f>IF(I5&gt;=8,H5,0)</f>
        <v>119717</v>
      </c>
      <c r="K5" s="11">
        <f>J5*100/$J$15</f>
        <v>15.01176193246795</v>
      </c>
      <c r="L5" s="10">
        <f>J5/$J$16</f>
        <v>1.3510704330259906</v>
      </c>
      <c r="M5" s="17">
        <f>IF(J5=MAX($J$3:$J$13),0,J5)</f>
        <v>119717</v>
      </c>
      <c r="N5" s="10">
        <f>IF(J5&lt;MAX($J$3:$J$13),M5/$M$16,$I$1)</f>
        <v>1.0562829765833173</v>
      </c>
      <c r="O5" s="10">
        <f>IF(MAX($L$3:$L$13)&gt;=$I$1,L5,N5)</f>
        <v>1.0562829765833173</v>
      </c>
      <c r="P5" s="15">
        <f>INT(O5)</f>
        <v>1</v>
      </c>
      <c r="Q5" s="15">
        <f>P5+S5+U5+W5+Y5+AA5</f>
        <v>1</v>
      </c>
      <c r="R5" s="10">
        <f>O5-P5</f>
        <v>0.05628297658331727</v>
      </c>
      <c r="S5">
        <f>IF($P$15&lt;$E$1,1,0)*IF(R5=MAX($R$3:$R$13),1,0)</f>
        <v>0</v>
      </c>
      <c r="T5" s="10">
        <f>IF(S5=1,0,R5)</f>
        <v>0.05628297658331727</v>
      </c>
      <c r="U5">
        <f>IF($S$15&lt;$E$1,1,0)*IF(T5=MAX($T$3:$T$15),1,0)</f>
        <v>0</v>
      </c>
      <c r="V5" s="10">
        <f>IF(U5=1,0,T5)</f>
        <v>0.05628297658331727</v>
      </c>
      <c r="W5">
        <f>IF($U$15&lt;$E$1,1,0)*IF(V5=MAX($V$3:$V$13),1,0)</f>
        <v>0</v>
      </c>
      <c r="X5" s="10">
        <f>IF(W5=1,0,V5)</f>
        <v>0.05628297658331727</v>
      </c>
      <c r="Y5">
        <f>IF(W$15&lt;$E$1,1,0)*IF(X5=MAX(X$3:X$13),1,0)</f>
        <v>0</v>
      </c>
      <c r="Z5" s="10">
        <f>IF(Y5=1,0,X5)</f>
        <v>0.05628297658331727</v>
      </c>
      <c r="AA5">
        <f>IF(Y$15&lt;$E$1,1,0)*IF(Z5=MAX(Z$3:Z$13),1,0)</f>
        <v>0</v>
      </c>
    </row>
    <row r="6" spans="1:26" ht="51.75">
      <c r="A6" s="1" t="s">
        <v>56</v>
      </c>
      <c r="B6" s="3">
        <v>41847</v>
      </c>
      <c r="C6" s="2">
        <v>4.41</v>
      </c>
      <c r="D6" s="2">
        <v>1</v>
      </c>
      <c r="E6" s="2" t="s">
        <v>175</v>
      </c>
      <c r="F6" s="13"/>
      <c r="G6" s="17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51.75">
      <c r="A7" s="1" t="s">
        <v>5</v>
      </c>
      <c r="B7" s="3">
        <v>28211</v>
      </c>
      <c r="C7" s="2">
        <v>2.97</v>
      </c>
      <c r="D7" s="2"/>
      <c r="E7" s="2" t="s">
        <v>106</v>
      </c>
      <c r="F7" s="13" t="s">
        <v>65</v>
      </c>
      <c r="G7" s="17">
        <f>B14+B15+B18</f>
        <v>344133</v>
      </c>
      <c r="H7" s="17">
        <f>G7*Totale!G7</f>
        <v>344133</v>
      </c>
      <c r="I7" s="11">
        <f>H7*100/$H$15</f>
        <v>36.28468249993409</v>
      </c>
      <c r="J7" s="17">
        <f>IF(I7&gt;=8,H7,0)</f>
        <v>344133</v>
      </c>
      <c r="K7" s="11">
        <f>J7*100/$J$15</f>
        <v>43.152122665168626</v>
      </c>
      <c r="L7" s="10">
        <f>J7/$J$16</f>
        <v>3.883725129501518</v>
      </c>
      <c r="M7" s="17">
        <f>IF(J7=MAX($J$3:$J$13),0,J7)</f>
        <v>0</v>
      </c>
      <c r="N7" s="10">
        <f>IF(J7&lt;MAX($J$3:$J$13),M7/$M$16,$I$1)</f>
        <v>5</v>
      </c>
      <c r="O7" s="10">
        <f>IF(MAX($L$3:$L$13)&gt;=$I$1,L7,N7)</f>
        <v>5</v>
      </c>
      <c r="P7" s="15">
        <f>INT(O7)</f>
        <v>5</v>
      </c>
      <c r="Q7" s="15">
        <f>P7+S7+U7+W7+Y7+AA7</f>
        <v>5</v>
      </c>
      <c r="R7" s="10">
        <f>O7-P7</f>
        <v>0</v>
      </c>
      <c r="S7">
        <f>IF($P$15&lt;$E$1,1,0)*IF(R7=MAX($R$3:$R$13),1,0)</f>
        <v>0</v>
      </c>
      <c r="T7" s="10">
        <f>IF(S7=1,0,R7)</f>
        <v>0</v>
      </c>
      <c r="U7">
        <f>IF($S$15&lt;$E$1,1,0)*IF(T7=MAX($T$3:$T$15),1,0)</f>
        <v>0</v>
      </c>
      <c r="V7" s="10">
        <f>IF(U7=1,0,T7)</f>
        <v>0</v>
      </c>
      <c r="W7">
        <f>IF($U$15&lt;$E$1,1,0)*IF(V7=MAX($V$3:$V$13),1,0)</f>
        <v>0</v>
      </c>
      <c r="X7" s="10">
        <f>IF(W7=1,0,V7)</f>
        <v>0</v>
      </c>
      <c r="Y7">
        <f>IF(W$15&lt;$E$1,1,0)*IF(X7=MAX(X$3:X$13),1,0)</f>
        <v>0</v>
      </c>
      <c r="Z7" s="10">
        <f>IF(Y7=1,0,X7)</f>
        <v>0</v>
      </c>
      <c r="AA7">
        <f>IF(Y$15&lt;$E$1,1,0)*IF(Z7=MAX(Z$3:Z$13),1,0)</f>
        <v>0</v>
      </c>
    </row>
    <row r="8" spans="1:26" ht="39">
      <c r="A8" s="1" t="s">
        <v>3</v>
      </c>
      <c r="B8" s="3">
        <v>23545</v>
      </c>
      <c r="C8" s="2">
        <v>2.48</v>
      </c>
      <c r="D8" s="2"/>
      <c r="E8" s="2" t="s">
        <v>106</v>
      </c>
      <c r="F8" s="13"/>
      <c r="G8" s="17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39">
      <c r="A9" s="1" t="s">
        <v>7</v>
      </c>
      <c r="B9" s="3">
        <v>21509</v>
      </c>
      <c r="C9" s="2">
        <v>2.27</v>
      </c>
      <c r="D9" s="2"/>
      <c r="E9" s="2" t="s">
        <v>69</v>
      </c>
      <c r="F9" s="13" t="s">
        <v>17</v>
      </c>
      <c r="G9" s="17">
        <f>B16</f>
        <v>73673</v>
      </c>
      <c r="H9" s="17">
        <f>G9*Totale!G9</f>
        <v>73673</v>
      </c>
      <c r="I9" s="11">
        <f>H9*100/$H$15</f>
        <v>7.767931043572236</v>
      </c>
      <c r="J9" s="17">
        <f>IF(I9&gt;=8,H9,0)</f>
        <v>0</v>
      </c>
      <c r="K9" s="11">
        <f>J9*100/$J$15</f>
        <v>0</v>
      </c>
      <c r="L9" s="10">
        <f>J9/$J$16</f>
        <v>0</v>
      </c>
      <c r="M9" s="17">
        <f>IF(J9=MAX($J$3:$J$13),0,J9)</f>
        <v>0</v>
      </c>
      <c r="N9" s="10">
        <f>IF(J9&lt;MAX($J$3:$J$13),M9/$M$16,$I$1)</f>
        <v>0</v>
      </c>
      <c r="O9" s="10">
        <f>IF(MAX($L$3:$L$13)&gt;=$I$1,L9,N9)</f>
        <v>0</v>
      </c>
      <c r="P9" s="15">
        <f>INT(O9)</f>
        <v>0</v>
      </c>
      <c r="Q9" s="15">
        <f>P9+S9+U9+W9+Y9+AA9</f>
        <v>0</v>
      </c>
      <c r="R9" s="10">
        <f>O9-P9</f>
        <v>0</v>
      </c>
      <c r="S9">
        <f>IF($P$15&lt;$E$1,1,0)*IF(R9=MAX($R$3:$R$13),1,0)</f>
        <v>0</v>
      </c>
      <c r="T9" s="10">
        <f>IF(S9=1,0,R9)</f>
        <v>0</v>
      </c>
      <c r="U9">
        <f>IF($S$15&lt;$E$1,1,0)*IF(T9=MAX($T$3:$T$15),1,0)</f>
        <v>0</v>
      </c>
      <c r="V9" s="10">
        <f>IF(U9=1,0,T9)</f>
        <v>0</v>
      </c>
      <c r="W9">
        <f>IF($U$15&lt;$E$1,1,0)*IF(V9=MAX($V$3:$V$13),1,0)</f>
        <v>0</v>
      </c>
      <c r="X9" s="10">
        <f>IF(W9=1,0,V9)</f>
        <v>0</v>
      </c>
      <c r="Y9">
        <f>IF(W$15&lt;$E$1,1,0)*IF(X9=MAX(X$3:X$13),1,0)</f>
        <v>0</v>
      </c>
      <c r="Z9" s="10">
        <f>IF(Y9=1,0,X9)</f>
        <v>0</v>
      </c>
      <c r="AA9">
        <f>IF(Y$15&lt;$E$1,1,0)*IF(Z9=MAX(Z$3:Z$13),1,0)</f>
        <v>0</v>
      </c>
    </row>
    <row r="10" spans="1:26" ht="26.25">
      <c r="A10" s="1" t="s">
        <v>8</v>
      </c>
      <c r="B10" s="3">
        <v>7804</v>
      </c>
      <c r="C10" s="2">
        <v>0.82</v>
      </c>
      <c r="D10" s="2"/>
      <c r="E10" s="2" t="s">
        <v>69</v>
      </c>
      <c r="F10" s="13"/>
      <c r="G10" s="17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5:27" ht="15.75">
      <c r="E11" s="2"/>
      <c r="F11" s="13" t="s">
        <v>53</v>
      </c>
      <c r="G11" s="17">
        <f>B17+B19</f>
        <v>10388</v>
      </c>
      <c r="H11" s="17">
        <f>G11*Totale!G11</f>
        <v>10388</v>
      </c>
      <c r="I11" s="11">
        <f>H11*100/$H$15</f>
        <v>1.0952895590057197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1:26" ht="51.75">
      <c r="A12" s="4" t="s">
        <v>14</v>
      </c>
      <c r="B12" s="3">
        <v>482668</v>
      </c>
      <c r="C12" s="2">
        <v>50.89</v>
      </c>
      <c r="D12" s="2">
        <v>5</v>
      </c>
      <c r="E12" s="2"/>
      <c r="F12" s="13"/>
      <c r="G12" s="17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5:27" ht="15.75">
      <c r="E13" s="2"/>
      <c r="F13" s="13" t="s">
        <v>68</v>
      </c>
      <c r="G13" s="17">
        <f>B9+B10+B20+B26+B34+B30</f>
        <v>66876</v>
      </c>
      <c r="H13" s="17">
        <f>G13*Totale!G13</f>
        <v>66876.00000000017</v>
      </c>
      <c r="I13" s="11">
        <f>H13*100/$H$15</f>
        <v>7.05126920947889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1:26" ht="25.5">
      <c r="A14" s="1" t="s">
        <v>15</v>
      </c>
      <c r="B14" s="3">
        <v>215516</v>
      </c>
      <c r="C14" s="2">
        <v>22.72</v>
      </c>
      <c r="D14" s="2">
        <v>2</v>
      </c>
      <c r="E14" s="2" t="s">
        <v>111</v>
      </c>
      <c r="G14" s="17"/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1:32" ht="51">
      <c r="A15" s="1" t="s">
        <v>16</v>
      </c>
      <c r="B15" s="3">
        <v>122697</v>
      </c>
      <c r="C15" s="2">
        <v>12.94</v>
      </c>
      <c r="D15" s="2">
        <v>1</v>
      </c>
      <c r="E15" s="2" t="s">
        <v>111</v>
      </c>
      <c r="F15" s="7" t="s">
        <v>67</v>
      </c>
      <c r="G15" s="18">
        <f>SUM(G1:G13)</f>
        <v>948425</v>
      </c>
      <c r="H15" s="18">
        <f>SUM(H1:H13)</f>
        <v>948425.0000000002</v>
      </c>
      <c r="I15" s="12">
        <f>SUM(I3:I13)</f>
        <v>100</v>
      </c>
      <c r="J15" s="18">
        <f>SUM(J1:J13)</f>
        <v>797488</v>
      </c>
      <c r="K15" s="18">
        <f>SUM(K1:K13)</f>
        <v>100</v>
      </c>
      <c r="L15" s="18"/>
      <c r="M15" s="18">
        <f>SUM(M1:M13)</f>
        <v>453355</v>
      </c>
      <c r="N15" s="18"/>
      <c r="O15" s="18"/>
      <c r="P15" s="18">
        <f>SUM(P1:P13)</f>
        <v>8</v>
      </c>
      <c r="Q15" s="18">
        <f>SUM(Q1:Q13)</f>
        <v>9</v>
      </c>
      <c r="R15" s="7"/>
      <c r="S15" s="18">
        <f>P15+SUM(S1:S13)</f>
        <v>9</v>
      </c>
      <c r="T15" s="18"/>
      <c r="U15" s="18">
        <f>S15+SUM(U1:U13)</f>
        <v>9</v>
      </c>
      <c r="V15" s="18"/>
      <c r="W15" s="18">
        <f>U15+SUM(W1:W13)</f>
        <v>9</v>
      </c>
      <c r="X15" s="18"/>
      <c r="Y15" s="18">
        <f>W15+SUM(Y1:Y13)</f>
        <v>9</v>
      </c>
      <c r="Z15" s="18"/>
      <c r="AA15" s="18">
        <f>Y15+SUM(AA1:AA13)</f>
        <v>9</v>
      </c>
      <c r="AB15" s="17"/>
      <c r="AC15" s="17"/>
      <c r="AF15" s="8"/>
    </row>
    <row r="16" spans="1:13" ht="12.75">
      <c r="A16" s="1" t="s">
        <v>17</v>
      </c>
      <c r="B16" s="3">
        <v>73673</v>
      </c>
      <c r="C16" s="2">
        <v>7.77</v>
      </c>
      <c r="D16" s="2">
        <v>1</v>
      </c>
      <c r="E16" s="2" t="s">
        <v>112</v>
      </c>
      <c r="G16" s="17"/>
      <c r="H16" s="7" t="s">
        <v>168</v>
      </c>
      <c r="I16" s="7"/>
      <c r="J16" s="7">
        <f>INT(J15/$E$1)</f>
        <v>88609</v>
      </c>
      <c r="K16" s="7"/>
      <c r="M16" s="7">
        <f>INT(M15/($E$1-$I$1))</f>
        <v>113338</v>
      </c>
    </row>
    <row r="17" spans="1:11" ht="39">
      <c r="A17" s="1" t="s">
        <v>20</v>
      </c>
      <c r="B17" s="3">
        <v>6120</v>
      </c>
      <c r="C17" s="2">
        <v>0.65</v>
      </c>
      <c r="D17" s="2"/>
      <c r="E17" s="2" t="s">
        <v>176</v>
      </c>
      <c r="F17" s="17"/>
      <c r="G17" s="17"/>
      <c r="H17" s="13"/>
      <c r="I17" s="17"/>
      <c r="J17" s="8"/>
      <c r="K17" s="8"/>
    </row>
    <row r="18" spans="1:11" ht="51">
      <c r="A18" s="1" t="s">
        <v>19</v>
      </c>
      <c r="B18" s="3">
        <v>5920</v>
      </c>
      <c r="C18" s="2">
        <v>0.62</v>
      </c>
      <c r="D18" s="2"/>
      <c r="E18" s="2" t="s">
        <v>111</v>
      </c>
      <c r="J18" s="8"/>
      <c r="K18" s="8"/>
    </row>
    <row r="19" spans="1:11" ht="38.25">
      <c r="A19" s="1" t="s">
        <v>21</v>
      </c>
      <c r="B19" s="3">
        <v>4268</v>
      </c>
      <c r="C19" s="2">
        <v>0.45</v>
      </c>
      <c r="D19" s="2"/>
      <c r="E19" s="2" t="s">
        <v>176</v>
      </c>
      <c r="K19" s="8"/>
    </row>
    <row r="20" spans="1:11" ht="12.75">
      <c r="A20" s="1" t="s">
        <v>62</v>
      </c>
      <c r="B20" s="3">
        <v>1537</v>
      </c>
      <c r="C20" s="2">
        <v>0.16</v>
      </c>
      <c r="D20" s="2"/>
      <c r="E20" s="2" t="s">
        <v>69</v>
      </c>
      <c r="K20" s="8"/>
    </row>
    <row r="21" ht="12.75">
      <c r="K21" s="8"/>
    </row>
    <row r="22" spans="1:5" ht="51">
      <c r="A22" s="4" t="s">
        <v>27</v>
      </c>
      <c r="B22" s="3">
        <v>429731</v>
      </c>
      <c r="C22" s="2">
        <v>45.31</v>
      </c>
      <c r="D22" s="2">
        <v>4</v>
      </c>
      <c r="E22" s="2"/>
    </row>
    <row r="23" spans="5:7" ht="12.75">
      <c r="E23" s="2"/>
      <c r="G23" s="17"/>
    </row>
    <row r="24" spans="1:11" ht="15.75">
      <c r="A24" s="1" t="s">
        <v>46</v>
      </c>
      <c r="B24" s="3">
        <v>10881</v>
      </c>
      <c r="C24" s="2">
        <v>1.15</v>
      </c>
      <c r="D24" s="2"/>
      <c r="E24" s="2"/>
      <c r="G24" s="17"/>
      <c r="H24" s="13"/>
      <c r="J24" s="8"/>
      <c r="K24" s="8"/>
    </row>
    <row r="25" spans="5:11" ht="15.75">
      <c r="E25" s="2"/>
      <c r="G25" s="17"/>
      <c r="H25" s="13"/>
      <c r="I25" s="17"/>
      <c r="J25" s="8"/>
      <c r="K25" s="8"/>
    </row>
    <row r="26" spans="1:11" ht="39">
      <c r="A26" s="4" t="s">
        <v>47</v>
      </c>
      <c r="B26" s="3">
        <v>10881</v>
      </c>
      <c r="C26" s="2">
        <v>1.15</v>
      </c>
      <c r="D26" s="2"/>
      <c r="E26" t="s">
        <v>69</v>
      </c>
      <c r="G26" s="17"/>
      <c r="H26" s="13"/>
      <c r="J26" s="8"/>
      <c r="K26" s="8"/>
    </row>
    <row r="27" spans="7:11" ht="15.75">
      <c r="G27" s="17"/>
      <c r="H27" s="13"/>
      <c r="I27" s="17"/>
      <c r="J27" s="8"/>
      <c r="K27" s="8"/>
    </row>
    <row r="28" spans="1:11" ht="15.75">
      <c r="A28" s="1" t="s">
        <v>109</v>
      </c>
      <c r="B28" s="3">
        <v>16733</v>
      </c>
      <c r="C28" s="2">
        <v>1.76</v>
      </c>
      <c r="D28" s="2"/>
      <c r="G28" s="17"/>
      <c r="H28" s="13"/>
      <c r="J28" s="8"/>
      <c r="K28" s="8"/>
    </row>
    <row r="29" spans="7:11" ht="15.75">
      <c r="G29" s="17"/>
      <c r="H29" s="13"/>
      <c r="I29" s="17"/>
      <c r="J29" s="8"/>
      <c r="K29" s="8"/>
    </row>
    <row r="30" spans="1:11" ht="51">
      <c r="A30" s="4" t="s">
        <v>110</v>
      </c>
      <c r="B30" s="3">
        <v>16733</v>
      </c>
      <c r="C30" s="2">
        <v>1.76</v>
      </c>
      <c r="D30" s="2"/>
      <c r="E30" t="s">
        <v>69</v>
      </c>
      <c r="G30" s="17"/>
      <c r="J30" s="8"/>
      <c r="K30" s="8"/>
    </row>
    <row r="31" spans="8:11" ht="15.75">
      <c r="H31" s="13"/>
      <c r="I31" s="17"/>
      <c r="J31" s="8"/>
      <c r="K31" s="8"/>
    </row>
    <row r="32" spans="1:11" ht="51">
      <c r="A32" s="1" t="s">
        <v>30</v>
      </c>
      <c r="B32" s="3">
        <v>8412</v>
      </c>
      <c r="C32" s="2">
        <v>0.89</v>
      </c>
      <c r="D32" s="2"/>
      <c r="J32" s="8"/>
      <c r="K32" s="8"/>
    </row>
    <row r="33" spans="9:11" ht="12.75">
      <c r="I33" s="17"/>
      <c r="J33" s="8"/>
      <c r="K33" s="8"/>
    </row>
    <row r="34" spans="1:11" ht="63.75">
      <c r="A34" s="4" t="s">
        <v>31</v>
      </c>
      <c r="B34" s="3">
        <v>8412</v>
      </c>
      <c r="C34" s="2">
        <v>0.89</v>
      </c>
      <c r="D34" s="2"/>
      <c r="E34" t="s">
        <v>69</v>
      </c>
      <c r="J34" s="8"/>
      <c r="K34" s="8"/>
    </row>
    <row r="35" spans="10:11" ht="12.75">
      <c r="J35" s="8"/>
      <c r="K35" s="8"/>
    </row>
    <row r="36" spans="10:11" ht="12.75">
      <c r="J36" s="8"/>
      <c r="K36" s="8"/>
    </row>
    <row r="37" spans="10:11" ht="12.75">
      <c r="J37" s="8"/>
      <c r="K37" s="8"/>
    </row>
    <row r="38" spans="10:11" ht="12.75">
      <c r="J38" s="8"/>
      <c r="K38" s="8"/>
    </row>
    <row r="39" spans="10:11" ht="12.75">
      <c r="J39" s="8"/>
      <c r="K39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9"/>
  <sheetViews>
    <sheetView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12.00390625" style="0" customWidth="1"/>
    <col min="8" max="9" width="10.421875" style="0" customWidth="1"/>
  </cols>
  <sheetData>
    <row r="1" spans="1:10" ht="18">
      <c r="A1" s="7" t="s">
        <v>113</v>
      </c>
      <c r="C1" t="s">
        <v>70</v>
      </c>
      <c r="E1" s="9">
        <v>617</v>
      </c>
      <c r="G1" t="s">
        <v>64</v>
      </c>
      <c r="I1" s="9">
        <v>340</v>
      </c>
      <c r="J1" s="9"/>
    </row>
    <row r="2" spans="7:27" ht="18">
      <c r="G2" s="17" t="s">
        <v>166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15.75">
      <c r="A3" s="1" t="s">
        <v>1</v>
      </c>
      <c r="B3" s="3">
        <v>11930983</v>
      </c>
      <c r="C3" s="2">
        <v>31.27</v>
      </c>
      <c r="D3" s="2">
        <v>220</v>
      </c>
      <c r="E3" s="2" t="s">
        <v>106</v>
      </c>
      <c r="F3" s="13" t="s">
        <v>66</v>
      </c>
      <c r="G3" s="17">
        <f>B3+B5+B7+B11</f>
        <v>13981433</v>
      </c>
      <c r="H3" s="17">
        <f>G3*Totale!G3</f>
        <v>13981433</v>
      </c>
      <c r="I3" s="11">
        <f>H3*100/$H$15</f>
        <v>36.645368139824605</v>
      </c>
      <c r="J3" s="17">
        <f>IF(I3&gt;=4,H3,0)</f>
        <v>13981433</v>
      </c>
      <c r="K3" s="11">
        <f>J3*100/$J$15</f>
        <v>38.570190676388634</v>
      </c>
      <c r="L3" s="10">
        <f>J3/$J$16</f>
        <v>237.98183829787234</v>
      </c>
      <c r="M3" s="17">
        <f>IF(J3=MAX($J$3:$J$13),0,J3)</f>
        <v>13981433</v>
      </c>
      <c r="N3" s="10">
        <f>IF(J3&lt;MAX($J$3:$J$13),M3/$M$16,$I$1)</f>
        <v>189.29128645311528</v>
      </c>
      <c r="O3" s="10">
        <f>IF(MAX($L$3:$L$13)&gt;=$I$1,L3,N3)</f>
        <v>189.29128645311528</v>
      </c>
      <c r="P3" s="15">
        <f>INT(O3)</f>
        <v>189</v>
      </c>
      <c r="Q3" s="15">
        <f>P3+S3+U3+W3+Y3+AA3</f>
        <v>189</v>
      </c>
      <c r="R3" s="10">
        <f>O3-P3</f>
        <v>0.29128645311527634</v>
      </c>
      <c r="S3">
        <f>IF($P$15&lt;$E$1,1,0)*IF(R3=MAX($R$3:$R$13),1,0)</f>
        <v>0</v>
      </c>
      <c r="T3" s="10">
        <f>IF(S3=1,0,R3)</f>
        <v>0.29128645311527634</v>
      </c>
      <c r="U3">
        <f>IF($S$15&lt;$E$1,1,0)*IF(T3=MAX($T$3:$T$15),1,0)</f>
        <v>0</v>
      </c>
      <c r="V3" s="10">
        <f>IF(U3=1,0,T3)</f>
        <v>0.29128645311527634</v>
      </c>
      <c r="W3">
        <f>IF($U$15&lt;$E$1,1,0)*IF(V3=MAX($V$3:$V$13),1,0)</f>
        <v>0</v>
      </c>
      <c r="X3" s="10">
        <f>IF(W3=1,0,V3)</f>
        <v>0.29128645311527634</v>
      </c>
      <c r="Y3">
        <f>IF(W$15&lt;$E$1,1,0)*IF(X3=MAX(X$3:X$13),1,0)</f>
        <v>0</v>
      </c>
      <c r="Z3" s="10">
        <f>IF(Y3=1,0,X3)</f>
        <v>0.29128645311527634</v>
      </c>
      <c r="AA3">
        <f>IF(Y$15&lt;$E$1,1,0)*IF(Z3=MAX(Z$3:Z$13),1,0)</f>
        <v>0</v>
      </c>
    </row>
    <row r="4" spans="1:26" ht="15.75">
      <c r="A4" s="1" t="s">
        <v>2</v>
      </c>
      <c r="B4" s="3">
        <v>2229464</v>
      </c>
      <c r="C4" s="2">
        <v>5.84</v>
      </c>
      <c r="D4" s="2">
        <v>41</v>
      </c>
      <c r="E4" s="2" t="s">
        <v>175</v>
      </c>
      <c r="F4" s="13"/>
      <c r="G4" s="17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26.25">
      <c r="A5" s="1" t="s">
        <v>3</v>
      </c>
      <c r="B5" s="3">
        <v>990694</v>
      </c>
      <c r="C5" s="2">
        <v>2.6</v>
      </c>
      <c r="D5" s="2">
        <v>18</v>
      </c>
      <c r="E5" s="2" t="s">
        <v>106</v>
      </c>
      <c r="F5" s="13" t="s">
        <v>174</v>
      </c>
      <c r="G5" s="17">
        <f>B4+B6+B8</f>
        <v>3898394</v>
      </c>
      <c r="H5" s="17">
        <f>G5*Totale!G5</f>
        <v>3898394</v>
      </c>
      <c r="I5" s="11">
        <f>H5*100/$H$15</f>
        <v>10.217699665269175</v>
      </c>
      <c r="J5" s="17">
        <f>IF(I5&gt;=4,H5,0)</f>
        <v>3898394</v>
      </c>
      <c r="K5" s="11">
        <f>J5*100/$J$15</f>
        <v>10.75439119235413</v>
      </c>
      <c r="L5" s="10">
        <f>J5/$J$16</f>
        <v>66.35564255319149</v>
      </c>
      <c r="M5" s="17">
        <f>IF(J5=MAX($J$3:$J$13),0,J5)</f>
        <v>3898394</v>
      </c>
      <c r="N5" s="10">
        <f>IF(J5&lt;MAX($J$3:$J$13),M5/$M$16,$I$1)</f>
        <v>52.779426498063955</v>
      </c>
      <c r="O5" s="10">
        <f>IF(MAX($L$3:$L$13)&gt;=$I$1,L5,N5)</f>
        <v>52.779426498063955</v>
      </c>
      <c r="P5" s="15">
        <f>INT(O5)</f>
        <v>52</v>
      </c>
      <c r="Q5" s="15">
        <f>P5+S5+U5+W5+Y5+AA5</f>
        <v>53</v>
      </c>
      <c r="R5" s="10">
        <f>O5-P5</f>
        <v>0.7794264980639554</v>
      </c>
      <c r="S5">
        <f>IF($P$15&lt;$E$1,1,0)*IF(R5=MAX($R$3:$R$13),1,0)</f>
        <v>0</v>
      </c>
      <c r="T5" s="10">
        <f>IF(S5=1,0,R5)</f>
        <v>0.7794264980639554</v>
      </c>
      <c r="U5">
        <f>IF($S$15&lt;$E$1,1,0)*IF(T5=MAX($T$3:$T$15),1,0)</f>
        <v>1</v>
      </c>
      <c r="V5" s="10">
        <f>IF(U5=1,0,T5)</f>
        <v>0</v>
      </c>
      <c r="W5">
        <f>IF($U$15&lt;$E$1,1,0)*IF(V5=MAX($V$3:$V$13),1,0)</f>
        <v>0</v>
      </c>
      <c r="X5" s="10">
        <f>IF(W5=1,0,V5)</f>
        <v>0</v>
      </c>
      <c r="Y5">
        <f>IF(W$15&lt;$E$1,1,0)*IF(X5=MAX(X$3:X$13),1,0)</f>
        <v>0</v>
      </c>
      <c r="Z5" s="10">
        <f>IF(Y5=1,0,X5)</f>
        <v>0</v>
      </c>
      <c r="AA5">
        <f>IF(Y$15&lt;$E$1,1,0)*IF(Z5=MAX(Z$3:Z$13),1,0)</f>
        <v>0</v>
      </c>
    </row>
    <row r="6" spans="1:26" ht="26.25">
      <c r="A6" s="1" t="s">
        <v>4</v>
      </c>
      <c r="B6" s="3">
        <v>884127</v>
      </c>
      <c r="C6" s="2">
        <v>2.32</v>
      </c>
      <c r="D6" s="2">
        <v>16</v>
      </c>
      <c r="E6" s="2" t="s">
        <v>175</v>
      </c>
      <c r="F6" s="13"/>
      <c r="G6" s="17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26.25">
      <c r="A7" s="1" t="s">
        <v>5</v>
      </c>
      <c r="B7" s="3">
        <v>877052</v>
      </c>
      <c r="C7" s="2">
        <v>2.3</v>
      </c>
      <c r="D7" s="2">
        <v>16</v>
      </c>
      <c r="E7" s="2" t="s">
        <v>106</v>
      </c>
      <c r="F7" s="13" t="s">
        <v>65</v>
      </c>
      <c r="G7" s="17">
        <f>B19+B20+B22+B23</f>
        <v>15789306</v>
      </c>
      <c r="H7" s="17">
        <f>G7*Totale!G7</f>
        <v>15789306</v>
      </c>
      <c r="I7" s="11">
        <f>H7*100/$H$15</f>
        <v>41.38380744250904</v>
      </c>
      <c r="J7" s="17">
        <f>IF(I7&gt;=4,H7,0)</f>
        <v>15789306</v>
      </c>
      <c r="K7" s="11">
        <f>J7*100/$J$15</f>
        <v>43.55751968112618</v>
      </c>
      <c r="L7" s="10">
        <f>J7/$J$16</f>
        <v>268.7541446808511</v>
      </c>
      <c r="M7" s="17">
        <f>IF(J7=MAX($J$3:$J$13),0,J7)</f>
        <v>0</v>
      </c>
      <c r="N7" s="10">
        <f>IF(J7&lt;MAX($J$3:$J$13),M7/$M$16,$I$1)</f>
        <v>340</v>
      </c>
      <c r="O7" s="10">
        <f>IF(MAX($L$3:$L$13)&gt;=$I$1,L7,N7)</f>
        <v>340</v>
      </c>
      <c r="P7" s="15">
        <f>INT(O7)</f>
        <v>340</v>
      </c>
      <c r="Q7" s="15">
        <f>P7+S7+U7+W7+Y7+AA7</f>
        <v>340</v>
      </c>
      <c r="R7" s="10">
        <f>O7-P7</f>
        <v>0</v>
      </c>
      <c r="S7">
        <f>IF($P$15&lt;$E$1,1,0)*IF(R7=MAX($R$3:$R$13),1,0)</f>
        <v>0</v>
      </c>
      <c r="T7" s="10">
        <f>IF(S7=1,0,R7)</f>
        <v>0</v>
      </c>
      <c r="U7">
        <f>IF($S$15&lt;$E$1,1,0)*IF(T7=MAX($T$3:$T$15),1,0)</f>
        <v>0</v>
      </c>
      <c r="V7" s="10">
        <f>IF(U7=1,0,T7)</f>
        <v>0</v>
      </c>
      <c r="W7">
        <f>IF($U$15&lt;$E$1,1,0)*IF(V7=MAX($V$3:$V$13),1,0)</f>
        <v>0</v>
      </c>
      <c r="X7" s="10">
        <f>IF(W7=1,0,V7)</f>
        <v>0</v>
      </c>
      <c r="Y7">
        <f>IF(W$15&lt;$E$1,1,0)*IF(X7=MAX(X$3:X$13),1,0)</f>
        <v>0</v>
      </c>
      <c r="Z7" s="10">
        <f>IF(Y7=1,0,X7)</f>
        <v>0</v>
      </c>
      <c r="AA7">
        <f>IF(Y$15&lt;$E$1,1,0)*IF(Z7=MAX(Z$3:Z$13),1,0)</f>
        <v>0</v>
      </c>
    </row>
    <row r="8" spans="1:26" ht="26.25">
      <c r="A8" s="1" t="s">
        <v>6</v>
      </c>
      <c r="B8" s="3">
        <v>784803</v>
      </c>
      <c r="C8" s="2">
        <v>2.06</v>
      </c>
      <c r="D8" s="2">
        <v>15</v>
      </c>
      <c r="E8" s="2" t="s">
        <v>175</v>
      </c>
      <c r="F8" s="13"/>
      <c r="G8" s="17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26.25">
      <c r="A9" s="1" t="s">
        <v>7</v>
      </c>
      <c r="B9" s="3">
        <v>534088</v>
      </c>
      <c r="C9" s="2">
        <v>1.4</v>
      </c>
      <c r="D9" s="2">
        <v>10</v>
      </c>
      <c r="E9" s="2" t="s">
        <v>69</v>
      </c>
      <c r="F9" s="13" t="s">
        <v>17</v>
      </c>
      <c r="G9" s="17">
        <f>B21</f>
        <v>2580190</v>
      </c>
      <c r="H9" s="17">
        <f>G9*Totale!G9</f>
        <v>2580190</v>
      </c>
      <c r="I9" s="11">
        <f>H9*100/$H$15</f>
        <v>6.762683940958987</v>
      </c>
      <c r="J9" s="17">
        <f>IF(I9&gt;=4,H9,0)</f>
        <v>2580190</v>
      </c>
      <c r="K9" s="11">
        <f>J9*100/$J$15</f>
        <v>7.1178984501310545</v>
      </c>
      <c r="L9" s="10">
        <f>J9/$J$16</f>
        <v>43.918127659574466</v>
      </c>
      <c r="M9" s="17">
        <f>IF(J9=MAX($J$3:$J$13),0,J9)</f>
        <v>2580190</v>
      </c>
      <c r="N9" s="10">
        <f>IF(J9&lt;MAX($J$3:$J$13),M9/$M$16,$I$1)</f>
        <v>34.93257696785898</v>
      </c>
      <c r="O9" s="10">
        <f>IF(MAX($L$3:$L$13)&gt;=$I$1,L9,N9)</f>
        <v>34.93257696785898</v>
      </c>
      <c r="P9" s="15">
        <f>INT(O9)</f>
        <v>34</v>
      </c>
      <c r="Q9" s="15">
        <f>P9+S9+U9+W9+Y9+AA9</f>
        <v>35</v>
      </c>
      <c r="R9" s="10">
        <f>O9-P9</f>
        <v>0.9325769678589779</v>
      </c>
      <c r="S9">
        <f>IF($P$15&lt;$E$1,1,0)*IF(R9=MAX($R$3:$R$13),1,0)</f>
        <v>1</v>
      </c>
      <c r="T9" s="10">
        <f>IF(S9=1,0,R9)</f>
        <v>0</v>
      </c>
      <c r="U9">
        <f>IF($S$15&lt;$E$1,1,0)*IF(T9=MAX($T$3:$T$15),1,0)</f>
        <v>0</v>
      </c>
      <c r="V9" s="10">
        <f>IF(U9=1,0,T9)</f>
        <v>0</v>
      </c>
      <c r="W9">
        <f>IF($U$15&lt;$E$1,1,0)*IF(V9=MAX($V$3:$V$13),1,0)</f>
        <v>0</v>
      </c>
      <c r="X9" s="10">
        <f>IF(W9=1,0,V9)</f>
        <v>0</v>
      </c>
      <c r="Y9">
        <f>IF(W$15&lt;$E$1,1,0)*IF(X9=MAX(X$3:X$13),1,0)</f>
        <v>0</v>
      </c>
      <c r="Z9" s="10">
        <f>IF(Y9=1,0,X9)</f>
        <v>0</v>
      </c>
      <c r="AA9">
        <f>IF(Y$15&lt;$E$1,1,0)*IF(Z9=MAX(Z$3:Z$13),1,0)</f>
        <v>0</v>
      </c>
    </row>
    <row r="10" spans="1:26" ht="15.75">
      <c r="A10" s="1" t="s">
        <v>8</v>
      </c>
      <c r="B10" s="3">
        <v>333278</v>
      </c>
      <c r="C10" s="2">
        <v>0.87</v>
      </c>
      <c r="D10" s="2"/>
      <c r="E10" s="2" t="s">
        <v>69</v>
      </c>
      <c r="F10" s="13"/>
      <c r="G10" s="17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1:27" ht="15.75">
      <c r="A11" s="1" t="s">
        <v>9</v>
      </c>
      <c r="B11" s="3">
        <v>182704</v>
      </c>
      <c r="C11" s="2">
        <v>0.48</v>
      </c>
      <c r="D11" s="2">
        <v>4</v>
      </c>
      <c r="E11" s="2" t="s">
        <v>106</v>
      </c>
      <c r="F11" s="13" t="s">
        <v>53</v>
      </c>
      <c r="G11" s="17">
        <f>B24+B25</f>
        <v>485860</v>
      </c>
      <c r="H11" s="17">
        <f>G11*Totale!G11</f>
        <v>485860</v>
      </c>
      <c r="I11" s="11">
        <f>H11*100/$H$15</f>
        <v>1.2734401805891558</v>
      </c>
      <c r="J11" s="17">
        <f>IF(I11&gt;=4,H11,0)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1:26" ht="15.75">
      <c r="A12" s="1" t="s">
        <v>10</v>
      </c>
      <c r="B12" s="3">
        <v>115066</v>
      </c>
      <c r="C12" s="2">
        <v>0.3</v>
      </c>
      <c r="D12" s="2"/>
      <c r="E12" s="2" t="s">
        <v>69</v>
      </c>
      <c r="F12" s="13"/>
      <c r="G12" s="17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1:27" ht="39">
      <c r="A13" s="1" t="s">
        <v>11</v>
      </c>
      <c r="B13" s="3">
        <v>73751</v>
      </c>
      <c r="C13" s="2">
        <v>0.19</v>
      </c>
      <c r="D13" s="2"/>
      <c r="E13" s="2" t="s">
        <v>69</v>
      </c>
      <c r="F13" s="13" t="s">
        <v>68</v>
      </c>
      <c r="G13" s="17">
        <f>B9+B10+B12+B13+B14+B15+B26+B27+B28+B29+B30+B36+B40+B44+B48+B52+B56+B60+B64+B68+B72+B76+B80</f>
        <v>1418160</v>
      </c>
      <c r="H13" s="17">
        <f>G13*Totale!G13</f>
        <v>1418160.0000000037</v>
      </c>
      <c r="I13" s="11">
        <f>H13*100/$H$15</f>
        <v>3.7170006308490544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1:26" ht="25.5">
      <c r="A14" s="1" t="s">
        <v>12</v>
      </c>
      <c r="B14" s="3">
        <v>44589</v>
      </c>
      <c r="C14" s="2">
        <v>0.12</v>
      </c>
      <c r="D14" s="2"/>
      <c r="E14" s="2" t="s">
        <v>69</v>
      </c>
      <c r="G14" s="17"/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1:29" ht="25.5">
      <c r="A15" s="1" t="s">
        <v>13</v>
      </c>
      <c r="B15" s="3">
        <v>21999</v>
      </c>
      <c r="C15" s="2">
        <v>0.06</v>
      </c>
      <c r="D15" s="2"/>
      <c r="E15" s="2" t="s">
        <v>69</v>
      </c>
      <c r="F15" s="7" t="s">
        <v>67</v>
      </c>
      <c r="G15" s="18"/>
      <c r="H15" s="18">
        <f>SUM(H1:H13)</f>
        <v>38153343</v>
      </c>
      <c r="I15" s="12">
        <f>SUM(I3:I13)</f>
        <v>100.00000000000003</v>
      </c>
      <c r="J15" s="18">
        <f>SUM(J1:J13)</f>
        <v>36249323</v>
      </c>
      <c r="K15" s="18">
        <f>SUM(K1:K13)</f>
        <v>100</v>
      </c>
      <c r="L15" s="18">
        <f>SUM(L1:L13)</f>
        <v>617.0097531914894</v>
      </c>
      <c r="M15" s="18">
        <f>SUM(M1:M13)</f>
        <v>20460017</v>
      </c>
      <c r="N15" s="18"/>
      <c r="O15" s="18"/>
      <c r="P15" s="18">
        <f>SUM(P1:P13)</f>
        <v>615</v>
      </c>
      <c r="Q15" s="18">
        <f>SUM(Q1:Q13)</f>
        <v>617</v>
      </c>
      <c r="R15" s="7"/>
      <c r="S15" s="18">
        <f>P15+SUM(S1:S13)</f>
        <v>616</v>
      </c>
      <c r="T15" s="18"/>
      <c r="U15" s="18">
        <f>S15+SUM(U1:U13)</f>
        <v>617</v>
      </c>
      <c r="V15" s="18"/>
      <c r="W15" s="18">
        <f>U15+SUM(W1:W13)</f>
        <v>617</v>
      </c>
      <c r="X15" s="18"/>
      <c r="Y15" s="18">
        <f>W15+SUM(Y1:Y13)</f>
        <v>617</v>
      </c>
      <c r="Z15" s="18"/>
      <c r="AA15" s="18">
        <f>Y15+SUM(AA1:AA13)</f>
        <v>617</v>
      </c>
      <c r="AB15" s="17"/>
      <c r="AC15" s="17"/>
    </row>
    <row r="16" spans="7:13" ht="12.75">
      <c r="G16" s="17"/>
      <c r="H16" s="7" t="s">
        <v>168</v>
      </c>
      <c r="I16" s="7"/>
      <c r="J16" s="7">
        <f>INT(J15/$E$1)</f>
        <v>58750</v>
      </c>
      <c r="K16" s="7"/>
      <c r="M16" s="7">
        <f>INT(M15/($E$1-$I$1))</f>
        <v>73862</v>
      </c>
    </row>
    <row r="17" spans="1:11" ht="26.25">
      <c r="A17" s="4" t="s">
        <v>14</v>
      </c>
      <c r="B17" s="3">
        <v>19002598</v>
      </c>
      <c r="C17" s="2">
        <v>49.81</v>
      </c>
      <c r="D17" s="2">
        <v>340</v>
      </c>
      <c r="E17" s="2"/>
      <c r="F17" s="17"/>
      <c r="G17" s="17"/>
      <c r="H17" s="13"/>
      <c r="I17" s="17"/>
      <c r="J17" s="8"/>
      <c r="K17" s="8"/>
    </row>
    <row r="18" spans="7:11" ht="15.75">
      <c r="G18" s="17"/>
      <c r="H18" s="13"/>
      <c r="J18" s="8"/>
      <c r="K18" s="8"/>
    </row>
    <row r="19" spans="1:11" ht="15.75">
      <c r="A19" s="1" t="s">
        <v>15</v>
      </c>
      <c r="B19" s="3">
        <v>9048976</v>
      </c>
      <c r="C19" s="2">
        <v>23.72</v>
      </c>
      <c r="D19" s="2">
        <v>137</v>
      </c>
      <c r="E19" s="2" t="s">
        <v>111</v>
      </c>
      <c r="G19" s="17"/>
      <c r="H19" s="13"/>
      <c r="I19" s="17"/>
      <c r="J19" s="8"/>
      <c r="K19" s="8"/>
    </row>
    <row r="20" spans="1:11" ht="26.25">
      <c r="A20" s="1" t="s">
        <v>16</v>
      </c>
      <c r="B20" s="3">
        <v>4707126</v>
      </c>
      <c r="C20" s="2">
        <v>12.34</v>
      </c>
      <c r="D20" s="2">
        <v>71</v>
      </c>
      <c r="E20" s="2" t="s">
        <v>111</v>
      </c>
      <c r="G20" s="17"/>
      <c r="H20" s="13"/>
      <c r="J20" s="8"/>
      <c r="K20" s="8"/>
    </row>
    <row r="21" spans="1:11" ht="15.75">
      <c r="A21" s="1" t="s">
        <v>17</v>
      </c>
      <c r="B21" s="3">
        <v>2580190</v>
      </c>
      <c r="C21" s="2">
        <v>6.76</v>
      </c>
      <c r="D21" s="2">
        <v>39</v>
      </c>
      <c r="E21" s="2" t="s">
        <v>112</v>
      </c>
      <c r="G21" s="17"/>
      <c r="H21" s="13"/>
      <c r="I21" s="17"/>
      <c r="J21" s="8"/>
      <c r="K21" s="8"/>
    </row>
    <row r="22" spans="1:11" ht="15.75">
      <c r="A22" s="1" t="s">
        <v>18</v>
      </c>
      <c r="B22" s="3">
        <v>1747730</v>
      </c>
      <c r="C22" s="2">
        <v>4.58</v>
      </c>
      <c r="D22" s="2">
        <v>26</v>
      </c>
      <c r="E22" s="2" t="s">
        <v>111</v>
      </c>
      <c r="G22" s="17"/>
      <c r="H22" s="13"/>
      <c r="J22" s="8"/>
      <c r="K22" s="8"/>
    </row>
    <row r="23" spans="1:11" ht="26.25">
      <c r="A23" s="1" t="s">
        <v>19</v>
      </c>
      <c r="B23" s="3">
        <v>285474</v>
      </c>
      <c r="C23" s="2">
        <v>0.75</v>
      </c>
      <c r="D23" s="2">
        <v>4</v>
      </c>
      <c r="E23" s="2" t="s">
        <v>111</v>
      </c>
      <c r="G23" s="17"/>
      <c r="H23" s="13"/>
      <c r="I23" s="17"/>
      <c r="J23" s="8"/>
      <c r="K23" s="8"/>
    </row>
    <row r="24" spans="1:11" ht="26.25">
      <c r="A24" s="1" t="s">
        <v>20</v>
      </c>
      <c r="B24" s="3">
        <v>255354</v>
      </c>
      <c r="C24" s="2">
        <v>0.67</v>
      </c>
      <c r="D24" s="2"/>
      <c r="E24" s="2" t="s">
        <v>176</v>
      </c>
      <c r="G24" s="17"/>
      <c r="H24" s="13"/>
      <c r="J24" s="8"/>
      <c r="K24" s="8"/>
    </row>
    <row r="25" spans="1:14" ht="26.25">
      <c r="A25" s="1" t="s">
        <v>21</v>
      </c>
      <c r="B25" s="3">
        <v>230506</v>
      </c>
      <c r="C25" s="2">
        <v>0.6</v>
      </c>
      <c r="D25" s="2"/>
      <c r="E25" s="2" t="s">
        <v>176</v>
      </c>
      <c r="F25" s="13"/>
      <c r="H25" s="10"/>
      <c r="I25" s="10"/>
      <c r="J25" s="11"/>
      <c r="K25" s="10"/>
      <c r="L25" s="10"/>
      <c r="M25" s="10"/>
      <c r="N25" s="14"/>
    </row>
    <row r="26" spans="1:14" ht="15">
      <c r="A26" s="1" t="s">
        <v>22</v>
      </c>
      <c r="B26" s="3">
        <v>58746</v>
      </c>
      <c r="C26" s="2">
        <v>0.15</v>
      </c>
      <c r="D26" s="2"/>
      <c r="E26" s="2" t="s">
        <v>69</v>
      </c>
      <c r="H26" s="10"/>
      <c r="I26" s="10"/>
      <c r="J26" s="11"/>
      <c r="K26" s="10"/>
      <c r="L26" s="10"/>
      <c r="M26" s="10"/>
      <c r="N26" s="14"/>
    </row>
    <row r="27" spans="1:14" ht="26.25">
      <c r="A27" s="1" t="s">
        <v>23</v>
      </c>
      <c r="B27" s="3">
        <v>27550</v>
      </c>
      <c r="C27" s="2">
        <v>0.07</v>
      </c>
      <c r="D27" s="2"/>
      <c r="E27" s="2" t="s">
        <v>69</v>
      </c>
      <c r="F27" s="7"/>
      <c r="G27" s="7"/>
      <c r="H27" s="12"/>
      <c r="I27" s="12"/>
      <c r="J27" s="12"/>
      <c r="K27" s="12"/>
      <c r="L27" s="12"/>
      <c r="M27" s="10"/>
      <c r="N27" s="15"/>
    </row>
    <row r="28" spans="1:10" ht="25.5">
      <c r="A28" s="1" t="s">
        <v>24</v>
      </c>
      <c r="B28" s="3">
        <v>17145</v>
      </c>
      <c r="C28" s="2">
        <v>0.04</v>
      </c>
      <c r="D28" s="2"/>
      <c r="E28" s="2" t="s">
        <v>69</v>
      </c>
      <c r="J28" s="8"/>
    </row>
    <row r="29" spans="1:5" ht="25.5">
      <c r="A29" s="1" t="s">
        <v>25</v>
      </c>
      <c r="B29" s="3">
        <v>12265</v>
      </c>
      <c r="C29" s="2">
        <v>0.03</v>
      </c>
      <c r="D29" s="2"/>
      <c r="E29" s="2" t="s">
        <v>69</v>
      </c>
    </row>
    <row r="30" spans="1:5" ht="12.75">
      <c r="A30" s="1" t="s">
        <v>26</v>
      </c>
      <c r="B30" s="3">
        <v>6781</v>
      </c>
      <c r="C30" s="2">
        <v>0.02</v>
      </c>
      <c r="D30" s="2"/>
      <c r="E30" s="2" t="s">
        <v>69</v>
      </c>
    </row>
    <row r="32" spans="1:5" ht="38.25">
      <c r="A32" s="4" t="s">
        <v>27</v>
      </c>
      <c r="B32" s="3">
        <v>18977843</v>
      </c>
      <c r="C32" s="2">
        <v>49.74</v>
      </c>
      <c r="D32" s="2">
        <v>277</v>
      </c>
      <c r="E32" s="2"/>
    </row>
    <row r="34" spans="1:5" ht="25.5">
      <c r="A34" s="1" t="s">
        <v>28</v>
      </c>
      <c r="B34" s="3">
        <v>1093</v>
      </c>
      <c r="C34" s="2">
        <v>0</v>
      </c>
      <c r="D34" s="2"/>
      <c r="E34" s="2"/>
    </row>
    <row r="36" spans="1:5" ht="25.5">
      <c r="A36" s="4" t="s">
        <v>29</v>
      </c>
      <c r="B36" s="3">
        <v>1093</v>
      </c>
      <c r="C36" s="2">
        <v>0</v>
      </c>
      <c r="D36" s="2"/>
      <c r="E36" s="2" t="s">
        <v>69</v>
      </c>
    </row>
    <row r="38" spans="1:5" ht="25.5">
      <c r="A38" s="1" t="s">
        <v>30</v>
      </c>
      <c r="B38" s="3">
        <v>11000</v>
      </c>
      <c r="C38" s="2">
        <v>0.03</v>
      </c>
      <c r="D38" s="2"/>
      <c r="E38" s="2"/>
    </row>
    <row r="40" spans="1:5" ht="38.25">
      <c r="A40" s="4" t="s">
        <v>31</v>
      </c>
      <c r="B40" s="3">
        <v>11000</v>
      </c>
      <c r="C40" s="2">
        <v>0.03</v>
      </c>
      <c r="D40" s="2"/>
      <c r="E40" s="2" t="s">
        <v>69</v>
      </c>
    </row>
    <row r="42" spans="1:5" ht="25.5">
      <c r="A42" s="1" t="s">
        <v>32</v>
      </c>
      <c r="B42" s="3">
        <v>2489</v>
      </c>
      <c r="C42" s="2">
        <v>0.01</v>
      </c>
      <c r="D42" s="2"/>
      <c r="E42" s="2"/>
    </row>
    <row r="44" spans="1:5" ht="51">
      <c r="A44" s="4" t="s">
        <v>33</v>
      </c>
      <c r="B44" s="3">
        <v>2489</v>
      </c>
      <c r="C44" s="2">
        <v>0.01</v>
      </c>
      <c r="D44" s="2"/>
      <c r="E44" s="2" t="s">
        <v>69</v>
      </c>
    </row>
    <row r="46" spans="1:5" ht="12.75">
      <c r="A46" s="1" t="s">
        <v>34</v>
      </c>
      <c r="B46" s="3">
        <v>5130</v>
      </c>
      <c r="C46" s="2">
        <v>0.01</v>
      </c>
      <c r="D46" s="2"/>
      <c r="E46" s="2"/>
    </row>
    <row r="48" spans="1:5" ht="38.25">
      <c r="A48" s="4" t="s">
        <v>35</v>
      </c>
      <c r="B48" s="3">
        <v>5130</v>
      </c>
      <c r="C48" s="2">
        <v>0.01</v>
      </c>
      <c r="D48" s="2"/>
      <c r="E48" s="2" t="s">
        <v>69</v>
      </c>
    </row>
    <row r="50" spans="1:5" ht="38.25">
      <c r="A50" s="1" t="s">
        <v>36</v>
      </c>
      <c r="B50" s="3">
        <v>17183</v>
      </c>
      <c r="C50" s="2">
        <v>0.05</v>
      </c>
      <c r="D50" s="2"/>
      <c r="E50" s="2"/>
    </row>
    <row r="52" spans="1:5" ht="25.5">
      <c r="A52" s="4" t="s">
        <v>37</v>
      </c>
      <c r="B52" s="3">
        <v>17183</v>
      </c>
      <c r="C52" s="2">
        <v>0.05</v>
      </c>
      <c r="D52" s="2"/>
      <c r="E52" s="2" t="s">
        <v>69</v>
      </c>
    </row>
    <row r="54" spans="1:5" ht="25.5">
      <c r="A54" s="1" t="s">
        <v>38</v>
      </c>
      <c r="B54" s="3">
        <v>4518</v>
      </c>
      <c r="C54" s="2">
        <v>0.01</v>
      </c>
      <c r="D54" s="2"/>
      <c r="E54" s="2"/>
    </row>
    <row r="56" spans="1:5" ht="38.25">
      <c r="A56" s="4" t="s">
        <v>39</v>
      </c>
      <c r="B56" s="3">
        <v>4518</v>
      </c>
      <c r="C56" s="2">
        <v>0.01</v>
      </c>
      <c r="D56" s="2"/>
      <c r="E56" s="2" t="s">
        <v>69</v>
      </c>
    </row>
    <row r="58" spans="1:5" ht="25.5">
      <c r="A58" s="1" t="s">
        <v>40</v>
      </c>
      <c r="B58" s="3">
        <v>5003</v>
      </c>
      <c r="C58" s="2">
        <v>0.01</v>
      </c>
      <c r="D58" s="2"/>
      <c r="E58" s="2"/>
    </row>
    <row r="60" spans="1:5" ht="38.25">
      <c r="A60" s="4" t="s">
        <v>41</v>
      </c>
      <c r="B60" s="3">
        <v>5003</v>
      </c>
      <c r="C60" s="2">
        <v>0.01</v>
      </c>
      <c r="D60" s="2"/>
      <c r="E60" s="2" t="s">
        <v>69</v>
      </c>
    </row>
    <row r="62" spans="1:5" ht="25.5">
      <c r="A62" s="1" t="s">
        <v>42</v>
      </c>
      <c r="B62" s="3">
        <v>92002</v>
      </c>
      <c r="C62" s="2">
        <v>0.24</v>
      </c>
      <c r="D62" s="2"/>
      <c r="E62" s="2"/>
    </row>
    <row r="64" spans="1:5" ht="25.5">
      <c r="A64" s="4" t="s">
        <v>43</v>
      </c>
      <c r="B64" s="3">
        <v>92002</v>
      </c>
      <c r="C64" s="2">
        <v>0.24</v>
      </c>
      <c r="D64" s="2"/>
      <c r="E64" s="2" t="s">
        <v>69</v>
      </c>
    </row>
    <row r="66" spans="1:5" ht="12.75">
      <c r="A66" s="1" t="s">
        <v>44</v>
      </c>
      <c r="B66" s="3">
        <v>5814</v>
      </c>
      <c r="C66" s="2">
        <v>0.02</v>
      </c>
      <c r="D66" s="2"/>
      <c r="E66" s="2"/>
    </row>
    <row r="68" spans="1:5" ht="38.25">
      <c r="A68" s="4" t="s">
        <v>45</v>
      </c>
      <c r="B68" s="3">
        <v>5814</v>
      </c>
      <c r="C68" s="2">
        <v>0.02</v>
      </c>
      <c r="D68" s="2"/>
      <c r="E68" s="2" t="s">
        <v>69</v>
      </c>
    </row>
    <row r="70" spans="1:5" ht="12.75">
      <c r="A70" s="1" t="s">
        <v>46</v>
      </c>
      <c r="B70" s="3">
        <v>11648</v>
      </c>
      <c r="C70" s="2">
        <v>0.03</v>
      </c>
      <c r="D70" s="2"/>
      <c r="E70" s="2"/>
    </row>
    <row r="72" spans="1:5" ht="25.5">
      <c r="A72" s="4" t="s">
        <v>47</v>
      </c>
      <c r="B72" s="3">
        <v>11648</v>
      </c>
      <c r="C72" s="2">
        <v>0.03</v>
      </c>
      <c r="D72" s="2"/>
      <c r="E72" s="2" t="s">
        <v>69</v>
      </c>
    </row>
    <row r="74" spans="1:5" ht="12.75">
      <c r="A74" s="1" t="s">
        <v>48</v>
      </c>
      <c r="B74" s="3">
        <v>16174</v>
      </c>
      <c r="C74" s="2">
        <v>0.04</v>
      </c>
      <c r="D74" s="2"/>
      <c r="E74" s="2"/>
    </row>
    <row r="76" spans="1:5" ht="25.5">
      <c r="A76" s="4" t="s">
        <v>49</v>
      </c>
      <c r="B76" s="3">
        <v>16174</v>
      </c>
      <c r="C76" s="2">
        <v>0.04</v>
      </c>
      <c r="D76" s="2"/>
      <c r="E76" s="2" t="s">
        <v>69</v>
      </c>
    </row>
    <row r="78" spans="1:5" ht="12.75">
      <c r="A78" s="1" t="s">
        <v>50</v>
      </c>
      <c r="B78" s="2">
        <v>848</v>
      </c>
      <c r="C78" s="2">
        <v>0</v>
      </c>
      <c r="D78" s="2"/>
      <c r="E78" s="2"/>
    </row>
    <row r="80" spans="1:5" ht="38.25">
      <c r="A80" s="4" t="s">
        <v>51</v>
      </c>
      <c r="B80" s="2">
        <v>848</v>
      </c>
      <c r="C80" s="2">
        <v>0</v>
      </c>
      <c r="D80" s="2"/>
      <c r="E80" s="2" t="s">
        <v>69</v>
      </c>
    </row>
    <row r="83" ht="12.75">
      <c r="A83" s="5"/>
    </row>
    <row r="84" ht="12.75">
      <c r="A84" s="1"/>
    </row>
    <row r="86" ht="12.75">
      <c r="A86" s="6" t="s">
        <v>52</v>
      </c>
    </row>
    <row r="87" ht="12.75">
      <c r="A87" s="23"/>
    </row>
    <row r="88" ht="12.75">
      <c r="A88" s="23"/>
    </row>
    <row r="89" ht="12.75">
      <c r="A89" s="1"/>
    </row>
  </sheetData>
  <mergeCells count="1">
    <mergeCell ref="A87:A8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3"/>
  <sheetViews>
    <sheetView workbookViewId="0" topLeftCell="A1">
      <selection activeCell="Q5" sqref="Q5"/>
    </sheetView>
  </sheetViews>
  <sheetFormatPr defaultColWidth="9.140625" defaultRowHeight="12.75"/>
  <cols>
    <col min="1" max="1" width="16.57421875" style="0" customWidth="1"/>
    <col min="6" max="6" width="5.8515625" style="0" customWidth="1"/>
    <col min="7" max="7" width="8.57421875" style="17" customWidth="1"/>
    <col min="8" max="8" width="10.00390625" style="0" customWidth="1"/>
    <col min="9" max="9" width="8.00390625" style="0" customWidth="1"/>
    <col min="10" max="11" width="9.57421875" style="8" customWidth="1"/>
    <col min="12" max="12" width="7.00390625" style="0" customWidth="1"/>
    <col min="13" max="13" width="9.57421875" style="0" customWidth="1"/>
    <col min="14" max="15" width="10.7109375" style="0" customWidth="1"/>
    <col min="16" max="16" width="10.57421875" style="0" customWidth="1"/>
    <col min="17" max="17" width="6.7109375" style="0" customWidth="1"/>
    <col min="18" max="18" width="6.8515625" style="0" customWidth="1"/>
  </cols>
  <sheetData>
    <row r="1" spans="1:14" ht="30" customHeight="1">
      <c r="A1" t="s">
        <v>71</v>
      </c>
      <c r="C1" t="s">
        <v>70</v>
      </c>
      <c r="E1" s="9">
        <v>22</v>
      </c>
      <c r="G1" s="17" t="s">
        <v>64</v>
      </c>
      <c r="I1" s="9">
        <v>13</v>
      </c>
      <c r="J1"/>
      <c r="K1"/>
      <c r="L1" t="s">
        <v>0</v>
      </c>
      <c r="N1" t="s">
        <v>0</v>
      </c>
    </row>
    <row r="2" spans="7:27" ht="18">
      <c r="G2" s="17" t="s">
        <v>166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26.25">
      <c r="A3" s="1" t="s">
        <v>54</v>
      </c>
      <c r="B3" s="3">
        <v>453524</v>
      </c>
      <c r="C3" s="2">
        <v>16.89</v>
      </c>
      <c r="D3" s="2">
        <v>3</v>
      </c>
      <c r="E3" s="2" t="s">
        <v>106</v>
      </c>
      <c r="F3" s="13" t="s">
        <v>66</v>
      </c>
      <c r="G3" s="17">
        <f>B3+B4+B7+B8</f>
        <v>928282</v>
      </c>
      <c r="H3" s="17">
        <f>G3*Totale!G3</f>
        <v>928282</v>
      </c>
      <c r="I3" s="11">
        <f>H3*100/$H$15</f>
        <v>34.565059769315475</v>
      </c>
      <c r="J3" s="17">
        <f>IF(I3&gt;=8,H3,0)</f>
        <v>928282</v>
      </c>
      <c r="K3" s="11">
        <f>J3*100/$J$15</f>
        <v>38.683816282689456</v>
      </c>
      <c r="L3" s="10">
        <f>J3/$J$16</f>
        <v>8.510492780197112</v>
      </c>
      <c r="M3" s="17">
        <f>IF(J3=MAX($J$3:$J$13),0,J3)</f>
        <v>928282</v>
      </c>
      <c r="N3" s="10">
        <f>IF(J3&lt;MAX($J$3:$J$13),M3/$M$16,$I$1)</f>
        <v>6.609294344646887</v>
      </c>
      <c r="O3" s="10">
        <f>IF(MAX($L$3:$L$13)&gt;=$I$1,L3,N3)</f>
        <v>6.609294344646887</v>
      </c>
      <c r="P3" s="15">
        <f>INT(O3)</f>
        <v>6</v>
      </c>
      <c r="Q3" s="15">
        <f>P3+S3+U3+W3+Y3+AA3</f>
        <v>7</v>
      </c>
      <c r="R3" s="10">
        <f>O3-P3</f>
        <v>0.6092943446468873</v>
      </c>
      <c r="S3">
        <f>IF($P$15&lt;$E$1,1,0)*IF(R3=MAX($R$3:$R$13),1,0)</f>
        <v>1</v>
      </c>
      <c r="T3" s="10">
        <f>IF(S3=1,0,R3)</f>
        <v>0</v>
      </c>
      <c r="U3">
        <f>IF($S$15&lt;$E$1,1,0)*IF(T3=MAX($T$3:$T$15),1,0)</f>
        <v>0</v>
      </c>
      <c r="V3" s="10">
        <f>IF(U3=1,0,T3)</f>
        <v>0</v>
      </c>
      <c r="W3">
        <f>IF($U$15&lt;$E$1,1,0)*IF(V3=MAX($V$3:$V$13),1,0)</f>
        <v>0</v>
      </c>
      <c r="X3" s="10">
        <f>IF(W3=1,0,V3)</f>
        <v>0</v>
      </c>
      <c r="Y3">
        <f>IF(W$15&lt;$E$1,1,0)*IF(X3=MAX(X$3:X$13),1,0)</f>
        <v>0</v>
      </c>
      <c r="Z3" s="10">
        <f>IF(Y3=1,0,X3)</f>
        <v>0</v>
      </c>
      <c r="AA3">
        <f>IF(Y$15&lt;$E$1,1,0)*IF(Z3=MAX(Z$3:Z$13),1,0)</f>
        <v>0</v>
      </c>
    </row>
    <row r="4" spans="1:26" ht="26.25">
      <c r="A4" s="1" t="s">
        <v>55</v>
      </c>
      <c r="B4" s="3">
        <v>315191</v>
      </c>
      <c r="C4" s="2">
        <v>11.74</v>
      </c>
      <c r="D4" s="2">
        <v>2</v>
      </c>
      <c r="E4" s="2" t="s">
        <v>106</v>
      </c>
      <c r="F4" s="13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15.75">
      <c r="A5" s="1" t="s">
        <v>2</v>
      </c>
      <c r="B5" s="3">
        <v>216804</v>
      </c>
      <c r="C5" s="2">
        <v>8.07</v>
      </c>
      <c r="D5" s="2">
        <v>2</v>
      </c>
      <c r="E5" s="2" t="s">
        <v>175</v>
      </c>
      <c r="F5" s="13" t="s">
        <v>174</v>
      </c>
      <c r="G5" s="17">
        <f>B5+B6</f>
        <v>335778</v>
      </c>
      <c r="H5" s="17">
        <f>G5*Totale!G5</f>
        <v>335778</v>
      </c>
      <c r="I5" s="11">
        <f>H5*100/$H$15</f>
        <v>12.502867274407143</v>
      </c>
      <c r="J5" s="17">
        <f>IF(I5&gt;=8,H5,0)</f>
        <v>335778</v>
      </c>
      <c r="K5" s="11">
        <f>J5*100/$J$15</f>
        <v>13.992703148147763</v>
      </c>
      <c r="L5" s="10">
        <f>J5/$J$16</f>
        <v>3.078413935365574</v>
      </c>
      <c r="M5" s="17">
        <f>IF(J5=MAX($J$3:$J$13),0,J5)</f>
        <v>335778</v>
      </c>
      <c r="N5" s="10">
        <f>IF(J5&lt;MAX($J$3:$J$13),M5/$M$16,$I$1)</f>
        <v>2.390712775273939</v>
      </c>
      <c r="O5" s="10">
        <f>IF(MAX($L$3:$L$13)&gt;=$I$1,L5,N5)</f>
        <v>2.390712775273939</v>
      </c>
      <c r="P5" s="15">
        <f>INT(O5)</f>
        <v>2</v>
      </c>
      <c r="Q5" s="15">
        <f>P5+S5+U5+W5+Y5+AA5</f>
        <v>2</v>
      </c>
      <c r="R5" s="10">
        <f>O5-P5</f>
        <v>0.390712775273939</v>
      </c>
      <c r="S5">
        <f>IF($P$15&lt;$E$1,1,0)*IF(R5=MAX($R$3:$R$13),1,0)</f>
        <v>0</v>
      </c>
      <c r="T5" s="10">
        <f>IF(S5=1,0,R5)</f>
        <v>0.390712775273939</v>
      </c>
      <c r="U5">
        <f>IF($S$15&lt;$E$1,1,0)*IF(T5=MAX($T$3:$T$15),1,0)</f>
        <v>0</v>
      </c>
      <c r="V5" s="10">
        <f>IF(U5=1,0,T5)</f>
        <v>0.390712775273939</v>
      </c>
      <c r="W5">
        <f>IF($U$15&lt;$E$1,1,0)*IF(V5=MAX($V$3:$V$13),1,0)</f>
        <v>0</v>
      </c>
      <c r="X5" s="10">
        <f>IF(W5=1,0,V5)</f>
        <v>0.390712775273939</v>
      </c>
      <c r="Y5">
        <f>IF(W$15&lt;$E$1,1,0)*IF(X5=MAX(X$3:X$13),1,0)</f>
        <v>0</v>
      </c>
      <c r="Z5" s="10">
        <f>IF(Y5=1,0,X5)</f>
        <v>0.390712775273939</v>
      </c>
      <c r="AA5">
        <f>IF(Y$15&lt;$E$1,1,0)*IF(Z5=MAX(Z$3:Z$13),1,0)</f>
        <v>0</v>
      </c>
    </row>
    <row r="6" spans="1:26" ht="26.25">
      <c r="A6" s="1" t="s">
        <v>56</v>
      </c>
      <c r="B6" s="3">
        <v>118974</v>
      </c>
      <c r="C6" s="2">
        <v>4.43</v>
      </c>
      <c r="D6" s="2">
        <v>1</v>
      </c>
      <c r="E6" s="2" t="s">
        <v>175</v>
      </c>
      <c r="F6" s="13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26.25">
      <c r="A7" s="1" t="s">
        <v>5</v>
      </c>
      <c r="B7" s="3">
        <v>88244</v>
      </c>
      <c r="C7" s="2">
        <v>3.29</v>
      </c>
      <c r="D7" s="2">
        <v>1</v>
      </c>
      <c r="E7" s="2" t="s">
        <v>106</v>
      </c>
      <c r="F7" s="13" t="s">
        <v>65</v>
      </c>
      <c r="G7" s="17">
        <f>B15+B16+B17</f>
        <v>1135605</v>
      </c>
      <c r="H7" s="17">
        <f>G7*Totale!G7</f>
        <v>1135605</v>
      </c>
      <c r="I7" s="11">
        <f>H7*100/$H$15</f>
        <v>42.28483876594989</v>
      </c>
      <c r="J7" s="17">
        <f>IF(I7&gt;=8,H7,0)</f>
        <v>1135605</v>
      </c>
      <c r="K7" s="11">
        <f>J7*100/$J$15</f>
        <v>47.323480569162776</v>
      </c>
      <c r="L7" s="10">
        <f>J7/$J$16</f>
        <v>10.411230804492321</v>
      </c>
      <c r="M7" s="17">
        <f>IF(J7=MAX($J$3:$J$13),0,J7)</f>
        <v>0</v>
      </c>
      <c r="N7" s="10">
        <f>IF(J7&lt;MAX($J$3:$J$13),M7/$M$16,$I$1)</f>
        <v>13</v>
      </c>
      <c r="O7" s="10">
        <f>IF(MAX($L$3:$L$13)&gt;=$I$1,L7,N7)</f>
        <v>13</v>
      </c>
      <c r="P7" s="15">
        <f>INT(O7)</f>
        <v>13</v>
      </c>
      <c r="Q7" s="15">
        <f>P7+S7+U7+W7+Y7+AA7</f>
        <v>13</v>
      </c>
      <c r="R7" s="10">
        <f>O7-P7</f>
        <v>0</v>
      </c>
      <c r="S7">
        <f>IF($P$15&lt;$E$1,1,0)*IF(R7=MAX($R$3:$R$13),1,0)</f>
        <v>0</v>
      </c>
      <c r="T7" s="10">
        <f>IF(S7=1,0,R7)</f>
        <v>0</v>
      </c>
      <c r="U7">
        <f>IF($S$15&lt;$E$1,1,0)*IF(T7=MAX($T$3:$T$15),1,0)</f>
        <v>0</v>
      </c>
      <c r="V7" s="10">
        <f>IF(U7=1,0,T7)</f>
        <v>0</v>
      </c>
      <c r="W7">
        <f>IF($U$15&lt;$E$1,1,0)*IF(V7=MAX($V$3:$V$13),1,0)</f>
        <v>0</v>
      </c>
      <c r="X7" s="10">
        <f>IF(W7=1,0,V7)</f>
        <v>0</v>
      </c>
      <c r="Y7">
        <f>IF(W$15&lt;$E$1,1,0)*IF(X7=MAX(X$3:X$13),1,0)</f>
        <v>0</v>
      </c>
      <c r="Z7" s="10">
        <f>IF(Y7=1,0,X7)</f>
        <v>0</v>
      </c>
      <c r="AA7">
        <f>IF(Y$15&lt;$E$1,1,0)*IF(Z7=MAX(Z$3:Z$13),1,0)</f>
        <v>0</v>
      </c>
    </row>
    <row r="8" spans="1:26" ht="26.25">
      <c r="A8" s="1" t="s">
        <v>3</v>
      </c>
      <c r="B8" s="3">
        <v>71323</v>
      </c>
      <c r="C8" s="2">
        <v>2.66</v>
      </c>
      <c r="D8" s="2"/>
      <c r="E8" s="2" t="s">
        <v>106</v>
      </c>
      <c r="F8" s="13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15.75">
      <c r="A9" s="1" t="s">
        <v>8</v>
      </c>
      <c r="B9" s="3">
        <v>41163</v>
      </c>
      <c r="C9" s="2">
        <v>1.53</v>
      </c>
      <c r="D9" s="2"/>
      <c r="E9" s="2" t="s">
        <v>69</v>
      </c>
      <c r="F9" s="13" t="s">
        <v>17</v>
      </c>
      <c r="G9" s="17">
        <f>B18</f>
        <v>170122</v>
      </c>
      <c r="H9" s="17">
        <f>G9*Totale!G9</f>
        <v>170122</v>
      </c>
      <c r="I9" s="11">
        <f>H9*100/$H$15</f>
        <v>6.334580545648291</v>
      </c>
      <c r="J9" s="17">
        <f>IF(I9&gt;=8,H9,0)</f>
        <v>0</v>
      </c>
      <c r="K9" s="11">
        <f>J9*100/$J$15</f>
        <v>0</v>
      </c>
      <c r="L9" s="10">
        <f>J9/$J$16</f>
        <v>0</v>
      </c>
      <c r="M9" s="17">
        <f>IF(J9=MAX($J$3:$J$13),0,J9)</f>
        <v>0</v>
      </c>
      <c r="N9" s="10">
        <f>IF(J9&lt;MAX($J$3:$J$13),M9/$M$16,$I$1)</f>
        <v>0</v>
      </c>
      <c r="O9" s="10">
        <f>IF(MAX($L$3:$L$13)&gt;=$I$1,L9,N9)</f>
        <v>0</v>
      </c>
      <c r="P9" s="15">
        <f>INT(O9)</f>
        <v>0</v>
      </c>
      <c r="Q9" s="15">
        <f>P9+S9+U9+W9+Y9+AA9</f>
        <v>0</v>
      </c>
      <c r="R9" s="10">
        <f>O9-P9</f>
        <v>0</v>
      </c>
      <c r="S9">
        <f>IF($P$15&lt;$E$1,1,0)*IF(R9=MAX($R$3:$R$13),1,0)</f>
        <v>0</v>
      </c>
      <c r="T9" s="10">
        <f>IF(S9=1,0,R9)</f>
        <v>0</v>
      </c>
      <c r="U9">
        <f>IF($S$15&lt;$E$1,1,0)*IF(T9=MAX($T$3:$T$15),1,0)</f>
        <v>0</v>
      </c>
      <c r="V9" s="10">
        <f>IF(U9=1,0,T9)</f>
        <v>0</v>
      </c>
      <c r="W9">
        <f>IF($U$15&lt;$E$1,1,0)*IF(V9=MAX($V$3:$V$13),1,0)</f>
        <v>0</v>
      </c>
      <c r="X9" s="10">
        <f>IF(W9=1,0,V9)</f>
        <v>0</v>
      </c>
      <c r="Y9">
        <f>IF(W$15&lt;$E$1,1,0)*IF(X9=MAX(X$3:X$13),1,0)</f>
        <v>0</v>
      </c>
      <c r="Z9" s="10">
        <f>IF(Y9=1,0,X9)</f>
        <v>0</v>
      </c>
      <c r="AA9">
        <f>IF(Y$15&lt;$E$1,1,0)*IF(Z9=MAX(Z$3:Z$13),1,0)</f>
        <v>0</v>
      </c>
    </row>
    <row r="10" spans="1:26" ht="26.25">
      <c r="A10" s="1" t="s">
        <v>7</v>
      </c>
      <c r="B10" s="3">
        <v>15998</v>
      </c>
      <c r="C10" s="2">
        <v>0.6</v>
      </c>
      <c r="D10" s="2"/>
      <c r="E10" s="2" t="s">
        <v>69</v>
      </c>
      <c r="F10" s="13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1:27" ht="15.75">
      <c r="A11" s="1" t="s">
        <v>10</v>
      </c>
      <c r="B11" s="3">
        <v>7976</v>
      </c>
      <c r="C11" s="2">
        <v>0.3</v>
      </c>
      <c r="D11" s="2"/>
      <c r="E11" s="2" t="s">
        <v>69</v>
      </c>
      <c r="F11" s="13" t="s">
        <v>53</v>
      </c>
      <c r="G11" s="17">
        <f>B19+B20</f>
        <v>30709</v>
      </c>
      <c r="H11" s="17">
        <f>G11*Totale!G11</f>
        <v>30709</v>
      </c>
      <c r="I11" s="11">
        <f>H11*100/$H$15</f>
        <v>1.1434654775767588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6:26" ht="15.75">
      <c r="F12" s="13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1:27" ht="26.25">
      <c r="A13" s="4" t="s">
        <v>14</v>
      </c>
      <c r="B13" s="3">
        <v>1329197</v>
      </c>
      <c r="C13" s="2">
        <v>49.49</v>
      </c>
      <c r="D13" s="2">
        <v>9</v>
      </c>
      <c r="E13" s="2"/>
      <c r="F13" s="13" t="s">
        <v>68</v>
      </c>
      <c r="G13" s="17">
        <f>B9+B10+B11+B21+B22-0.03</f>
        <v>85111.97</v>
      </c>
      <c r="H13" s="17">
        <f>G13*Totale!G13</f>
        <v>85111.97000000023</v>
      </c>
      <c r="I13" s="11">
        <f>H13*100/$H$15</f>
        <v>3.169188167102447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8:26" ht="15"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1:48" s="8" customFormat="1" ht="12.75">
      <c r="A15" s="1" t="s">
        <v>15</v>
      </c>
      <c r="B15" s="3">
        <v>646951</v>
      </c>
      <c r="C15" s="2">
        <v>24.09</v>
      </c>
      <c r="D15" s="2">
        <v>6</v>
      </c>
      <c r="E15" s="2" t="s">
        <v>111</v>
      </c>
      <c r="F15" s="7" t="s">
        <v>67</v>
      </c>
      <c r="G15" s="18"/>
      <c r="H15" s="18">
        <f>SUM(H1:H13)</f>
        <v>2685607.97</v>
      </c>
      <c r="I15" s="12">
        <f>SUM(I3:I13)</f>
        <v>100.00000000000001</v>
      </c>
      <c r="J15" s="18">
        <f>SUM(J1:J13)</f>
        <v>2399665</v>
      </c>
      <c r="K15" s="18">
        <f>SUM(K1:K13)</f>
        <v>100</v>
      </c>
      <c r="L15" s="18">
        <f>SUM(L1:L13)</f>
        <v>22.000137520055006</v>
      </c>
      <c r="M15" s="18">
        <f>SUM(M1:M13)</f>
        <v>1264060</v>
      </c>
      <c r="N15" s="18"/>
      <c r="O15" s="18"/>
      <c r="P15" s="18">
        <f>SUM(P1:P13)</f>
        <v>21</v>
      </c>
      <c r="Q15" s="18">
        <f>SUM(Q1:Q13)</f>
        <v>22</v>
      </c>
      <c r="R15" s="7"/>
      <c r="S15" s="18">
        <f>P15+SUM(S1:S13)</f>
        <v>22</v>
      </c>
      <c r="T15" s="18"/>
      <c r="U15" s="18">
        <f>S15+SUM(U1:U13)</f>
        <v>22</v>
      </c>
      <c r="V15" s="18"/>
      <c r="W15" s="18">
        <f>U15+SUM(W1:W13)</f>
        <v>22</v>
      </c>
      <c r="X15" s="18"/>
      <c r="Y15" s="18">
        <f>W15+SUM(Y1:Y13)</f>
        <v>22</v>
      </c>
      <c r="Z15" s="18"/>
      <c r="AA15" s="18">
        <f>Y15+SUM(AA1:AA13)</f>
        <v>22</v>
      </c>
      <c r="AB15" s="17"/>
      <c r="AC15" s="17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13" ht="25.5">
      <c r="A16" s="1" t="s">
        <v>16</v>
      </c>
      <c r="B16" s="3">
        <v>314723</v>
      </c>
      <c r="C16" s="2">
        <v>11.72</v>
      </c>
      <c r="D16" s="2">
        <v>3</v>
      </c>
      <c r="E16" s="2" t="s">
        <v>111</v>
      </c>
      <c r="H16" s="7" t="s">
        <v>168</v>
      </c>
      <c r="I16" s="7"/>
      <c r="J16" s="7">
        <f>INT(J15/$E$1)</f>
        <v>109075</v>
      </c>
      <c r="K16" s="7"/>
      <c r="M16" s="7">
        <f>INT(M15/($E$1-$I$1))</f>
        <v>140451</v>
      </c>
    </row>
    <row r="17" spans="1:9" ht="15.75">
      <c r="A17" s="1" t="s">
        <v>18</v>
      </c>
      <c r="B17" s="3">
        <v>173931</v>
      </c>
      <c r="C17" s="2">
        <v>6.48</v>
      </c>
      <c r="D17" s="2">
        <v>2</v>
      </c>
      <c r="E17" s="2" t="s">
        <v>111</v>
      </c>
      <c r="F17" s="17"/>
      <c r="H17" s="13"/>
      <c r="I17" s="17"/>
    </row>
    <row r="18" spans="1:8" ht="15.75">
      <c r="A18" s="1" t="s">
        <v>17</v>
      </c>
      <c r="B18" s="3">
        <v>170122</v>
      </c>
      <c r="C18" s="2">
        <v>6.33</v>
      </c>
      <c r="D18" s="2">
        <v>2</v>
      </c>
      <c r="E18" s="2" t="s">
        <v>112</v>
      </c>
      <c r="H18" s="13"/>
    </row>
    <row r="19" spans="1:9" ht="26.25">
      <c r="A19" s="1" t="s">
        <v>21</v>
      </c>
      <c r="B19" s="3">
        <v>15502</v>
      </c>
      <c r="C19" s="2">
        <v>0.58</v>
      </c>
      <c r="D19" s="2"/>
      <c r="E19" s="2" t="s">
        <v>176</v>
      </c>
      <c r="H19" s="13"/>
      <c r="I19" s="17"/>
    </row>
    <row r="20" spans="1:8" ht="26.25">
      <c r="A20" s="1" t="s">
        <v>20</v>
      </c>
      <c r="B20" s="3">
        <v>15207</v>
      </c>
      <c r="C20" s="2">
        <v>0.57</v>
      </c>
      <c r="D20" s="2"/>
      <c r="E20" s="2" t="s">
        <v>176</v>
      </c>
      <c r="H20" s="13"/>
    </row>
    <row r="21" spans="1:9" ht="15.75">
      <c r="A21" s="1" t="s">
        <v>22</v>
      </c>
      <c r="B21" s="3">
        <v>10700</v>
      </c>
      <c r="C21" s="2">
        <v>0.4</v>
      </c>
      <c r="D21" s="2"/>
      <c r="E21" s="2" t="s">
        <v>69</v>
      </c>
      <c r="H21" s="13"/>
      <c r="I21" s="17"/>
    </row>
    <row r="22" spans="1:8" ht="15.75">
      <c r="A22" s="1" t="s">
        <v>24</v>
      </c>
      <c r="B22" s="3">
        <v>9275</v>
      </c>
      <c r="C22" s="2">
        <v>0.35</v>
      </c>
      <c r="D22" s="2"/>
      <c r="E22" s="2" t="s">
        <v>69</v>
      </c>
      <c r="H22" s="13"/>
    </row>
    <row r="23" spans="8:9" ht="15.75">
      <c r="H23" s="13"/>
      <c r="I23" s="17"/>
    </row>
    <row r="24" spans="1:8" ht="39">
      <c r="A24" s="4" t="s">
        <v>27</v>
      </c>
      <c r="B24" s="3">
        <v>1356411</v>
      </c>
      <c r="C24" s="2">
        <v>50.51</v>
      </c>
      <c r="D24" s="2">
        <v>13</v>
      </c>
      <c r="E24" s="2"/>
      <c r="H24" s="13"/>
    </row>
    <row r="25" spans="8:9" ht="15.75">
      <c r="H25" s="13"/>
      <c r="I25" s="17"/>
    </row>
    <row r="26" ht="15.75">
      <c r="H26" s="13"/>
    </row>
    <row r="27" spans="2:9" ht="15.75">
      <c r="B27" s="22"/>
      <c r="H27" s="13"/>
      <c r="I27" s="17"/>
    </row>
    <row r="29" spans="7:9" ht="15.75">
      <c r="G29"/>
      <c r="H29" s="13"/>
      <c r="I29" s="17"/>
    </row>
    <row r="30" ht="12.75">
      <c r="G30"/>
    </row>
    <row r="31" spans="2:9" ht="12.75">
      <c r="B31" s="17"/>
      <c r="E31" s="8"/>
      <c r="G31"/>
      <c r="I31" s="17"/>
    </row>
    <row r="32" spans="2:7" ht="12.75">
      <c r="B32" s="17"/>
      <c r="E32" s="8"/>
      <c r="G32"/>
    </row>
    <row r="33" spans="2:7" ht="12.75">
      <c r="B33" s="17"/>
      <c r="E33" s="8"/>
      <c r="G33"/>
    </row>
    <row r="34" spans="2:7" ht="12.75">
      <c r="B34" s="17"/>
      <c r="E34" s="8"/>
      <c r="G34"/>
    </row>
    <row r="35" spans="2:7" ht="12.75">
      <c r="B35" s="17"/>
      <c r="E35" s="8"/>
      <c r="G35"/>
    </row>
    <row r="36" spans="2:7" ht="12.75">
      <c r="B36" s="17"/>
      <c r="E36" s="8"/>
      <c r="G36"/>
    </row>
    <row r="37" spans="2:7" ht="12.75">
      <c r="B37" s="17"/>
      <c r="E37" s="8"/>
      <c r="G37"/>
    </row>
    <row r="38" spans="2:7" ht="12.75">
      <c r="B38" s="17"/>
      <c r="E38" s="8"/>
      <c r="G38"/>
    </row>
    <row r="39" spans="2:7" ht="12.75">
      <c r="B39" s="17"/>
      <c r="E39" s="8"/>
      <c r="G39"/>
    </row>
    <row r="40" spans="2:7" ht="12.75">
      <c r="B40" s="17"/>
      <c r="E40" s="8"/>
      <c r="G40"/>
    </row>
    <row r="41" spans="2:7" ht="12.75">
      <c r="B41" s="17"/>
      <c r="E41" s="8"/>
      <c r="G41"/>
    </row>
    <row r="42" spans="2:5" ht="12.75">
      <c r="B42" s="17"/>
      <c r="E42" s="8"/>
    </row>
    <row r="43" spans="2:5" ht="12.75">
      <c r="B43" s="17"/>
      <c r="E43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0" customWidth="1"/>
  </cols>
  <sheetData>
    <row r="1" spans="1:10" ht="28.5" customHeight="1">
      <c r="A1" t="s">
        <v>73</v>
      </c>
      <c r="C1" t="s">
        <v>70</v>
      </c>
      <c r="E1" s="9">
        <v>47</v>
      </c>
      <c r="G1" t="s">
        <v>64</v>
      </c>
      <c r="I1" s="9">
        <v>26</v>
      </c>
      <c r="J1" s="9"/>
    </row>
    <row r="2" spans="7:27" ht="18">
      <c r="G2" s="17" t="s">
        <v>166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26.25">
      <c r="A3" s="1" t="s">
        <v>54</v>
      </c>
      <c r="B3" s="3">
        <v>726105</v>
      </c>
      <c r="C3" s="2">
        <v>12.37</v>
      </c>
      <c r="D3" s="2">
        <v>7</v>
      </c>
      <c r="E3" s="2" t="s">
        <v>106</v>
      </c>
      <c r="F3" s="13" t="s">
        <v>66</v>
      </c>
      <c r="G3" s="17">
        <f>B3+B4+B7+B8+B13</f>
        <v>1598929</v>
      </c>
      <c r="H3" s="17">
        <f>G3*Totale!G3</f>
        <v>1598929</v>
      </c>
      <c r="I3" s="11">
        <f>H3*100/$H$15</f>
        <v>27.383460135173085</v>
      </c>
      <c r="J3" s="17">
        <f>IF(I3&gt;=8,H3,0)</f>
        <v>1598929</v>
      </c>
      <c r="K3" s="11">
        <f>J3*100/$J$15</f>
        <v>30.970466537820705</v>
      </c>
      <c r="L3" s="10">
        <f>J3/$J$16</f>
        <v>14.556229232099778</v>
      </c>
      <c r="M3" s="17">
        <f>IF(J3=MAX($J$3:$J$13),0,J3)</f>
        <v>1598929</v>
      </c>
      <c r="N3" s="10">
        <f>IF(J3&lt;MAX($J$3:$J$13),M3/$M$16,$I$1)</f>
        <v>14.685645269432479</v>
      </c>
      <c r="O3" s="10">
        <f>IF(MAX($L$3:$L$13)&gt;=$I$1,L3,N3)</f>
        <v>14.556229232099778</v>
      </c>
      <c r="P3" s="15">
        <f>INT(O3)</f>
        <v>14</v>
      </c>
      <c r="Q3" s="15">
        <f>P3+S3+U3+W3+Y3+AA3</f>
        <v>15</v>
      </c>
      <c r="R3" s="10">
        <f>O3-P3</f>
        <v>0.5562292320997777</v>
      </c>
      <c r="S3">
        <f>IF($P$15&lt;$E$1,1,0)*IF(R3=MAX($R$3:$R$13),1,0)</f>
        <v>1</v>
      </c>
      <c r="T3" s="10">
        <f>IF(S3=1,0,R3)</f>
        <v>0</v>
      </c>
      <c r="U3">
        <f>IF($S$15&lt;$E$1,1,0)*IF(T3=MAX($T$3:$T$15),1,0)</f>
        <v>0</v>
      </c>
      <c r="V3" s="10">
        <f>IF(U3=1,0,T3)</f>
        <v>0</v>
      </c>
      <c r="W3">
        <f>IF($U$15&lt;$E$1,1,0)*IF(V3=MAX($V$3:$V$13),1,0)</f>
        <v>0</v>
      </c>
      <c r="X3" s="10">
        <f>IF(W3=1,0,V3)</f>
        <v>0</v>
      </c>
      <c r="Y3">
        <f>IF(W$15&lt;$E$1,1,0)*IF(X3=MAX(X$3:X$13),1,0)</f>
        <v>0</v>
      </c>
      <c r="Z3" s="10">
        <f>IF(Y3=1,0,X3)</f>
        <v>0</v>
      </c>
      <c r="AA3">
        <f>IF(Y$15&lt;$E$1,1,0)*IF(Z3=MAX(Z$3:Z$13),1,0)</f>
        <v>0</v>
      </c>
    </row>
    <row r="4" spans="1:26" ht="15.75">
      <c r="A4" s="1" t="s">
        <v>55</v>
      </c>
      <c r="B4" s="3">
        <v>588856</v>
      </c>
      <c r="C4" s="2">
        <v>10.03</v>
      </c>
      <c r="D4" s="2">
        <v>6</v>
      </c>
      <c r="E4" s="2" t="s">
        <v>106</v>
      </c>
      <c r="F4" s="13"/>
      <c r="G4" s="17"/>
      <c r="H4" s="17"/>
      <c r="I4" s="11"/>
      <c r="J4" s="10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15.75">
      <c r="A5" s="1" t="s">
        <v>2</v>
      </c>
      <c r="B5" s="3">
        <v>407939</v>
      </c>
      <c r="C5" s="2">
        <v>6.95</v>
      </c>
      <c r="D5" s="2">
        <v>4</v>
      </c>
      <c r="E5" s="2" t="s">
        <v>175</v>
      </c>
      <c r="F5" s="13" t="s">
        <v>174</v>
      </c>
      <c r="G5" s="17">
        <f>B5+B6</f>
        <v>687491</v>
      </c>
      <c r="H5" s="17">
        <f>G5*Totale!G5</f>
        <v>687491</v>
      </c>
      <c r="I5" s="11">
        <f>H5*100/$H$15</f>
        <v>11.77405775477853</v>
      </c>
      <c r="J5" s="17">
        <f>IF(I5&gt;=8,H5,0)</f>
        <v>687491</v>
      </c>
      <c r="K5" s="11">
        <f>J5*100/$J$15</f>
        <v>13.316361771256194</v>
      </c>
      <c r="L5" s="10">
        <f>J5/$J$16</f>
        <v>6.258737311666439</v>
      </c>
      <c r="M5" s="17">
        <f>IF(J5=MAX($J$3:$J$13),0,J5)</f>
        <v>687491</v>
      </c>
      <c r="N5" s="10">
        <f>IF(J5&lt;MAX($J$3:$J$13),M5/$M$16,$I$1)</f>
        <v>6.3143822845963795</v>
      </c>
      <c r="O5" s="10">
        <f>IF(MAX($L$3:$L$13)&gt;=$I$1,L5,N5)</f>
        <v>6.258737311666439</v>
      </c>
      <c r="P5" s="15">
        <f>INT(O5)</f>
        <v>6</v>
      </c>
      <c r="Q5" s="15">
        <f>P5+S5+U5+W5+Y5+AA5</f>
        <v>6</v>
      </c>
      <c r="R5" s="10">
        <f>O5-P5</f>
        <v>0.2587373116664393</v>
      </c>
      <c r="S5">
        <f>IF($P$15&lt;$E$1,1,0)*IF(R5=MAX($R$3:$R$13),1,0)</f>
        <v>0</v>
      </c>
      <c r="T5" s="10">
        <f>IF(S5=1,0,R5)</f>
        <v>0.2587373116664393</v>
      </c>
      <c r="U5">
        <f>IF($S$15&lt;$E$1,1,0)*IF(T5=MAX($T$3:$T$15),1,0)</f>
        <v>0</v>
      </c>
      <c r="V5" s="10">
        <f>IF(U5=1,0,T5)</f>
        <v>0.2587373116664393</v>
      </c>
      <c r="W5">
        <f>IF($U$15&lt;$E$1,1,0)*IF(V5=MAX($V$3:$V$13),1,0)</f>
        <v>0</v>
      </c>
      <c r="X5" s="10">
        <f>IF(W5=1,0,V5)</f>
        <v>0.2587373116664393</v>
      </c>
      <c r="Y5">
        <f>IF(W$15&lt;$E$1,1,0)*IF(X5=MAX(X$3:X$13),1,0)</f>
        <v>0</v>
      </c>
      <c r="Z5" s="10">
        <f>IF(Y5=1,0,X5)</f>
        <v>0.2587373116664393</v>
      </c>
      <c r="AA5">
        <f>IF(Y$15&lt;$E$1,1,0)*IF(Z5=MAX(Z$3:Z$13),1,0)</f>
        <v>0</v>
      </c>
    </row>
    <row r="6" spans="1:26" ht="28.5" customHeight="1">
      <c r="A6" s="1" t="s">
        <v>56</v>
      </c>
      <c r="B6" s="3">
        <v>279552</v>
      </c>
      <c r="C6" s="2">
        <v>4.76</v>
      </c>
      <c r="D6" s="2">
        <v>3</v>
      </c>
      <c r="E6" s="2" t="s">
        <v>175</v>
      </c>
      <c r="F6" s="13"/>
      <c r="G6" s="17"/>
      <c r="H6" s="17"/>
      <c r="I6" s="11"/>
      <c r="J6" s="10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26.25">
      <c r="A7" s="1" t="s">
        <v>5</v>
      </c>
      <c r="B7" s="3">
        <v>150116</v>
      </c>
      <c r="C7" s="2">
        <v>2.56</v>
      </c>
      <c r="D7" s="2"/>
      <c r="E7" s="2" t="s">
        <v>106</v>
      </c>
      <c r="F7" s="13" t="s">
        <v>65</v>
      </c>
      <c r="G7" s="17">
        <f>B17+B18+B19+B23</f>
        <v>2876334</v>
      </c>
      <c r="H7" s="17">
        <f>G7*Totale!G7</f>
        <v>2876334</v>
      </c>
      <c r="I7" s="11">
        <f>H7*100/$H$15</f>
        <v>49.26045961042857</v>
      </c>
      <c r="J7" s="17">
        <f>IF(I7&gt;=8,H7,0)</f>
        <v>2876334</v>
      </c>
      <c r="K7" s="11">
        <f>J7*100/$J$15</f>
        <v>55.7131716909231</v>
      </c>
      <c r="L7" s="10">
        <f>J7/$J$16</f>
        <v>26.185388501980064</v>
      </c>
      <c r="M7" s="17">
        <f>IF(J7=MAX($J$3:$J$13),0,J7)</f>
        <v>0</v>
      </c>
      <c r="N7" s="10">
        <f>IF(J7&lt;MAX($J$3:$J$13),M7/$M$16,$I$1)</f>
        <v>26</v>
      </c>
      <c r="O7" s="10">
        <f>IF(MAX($L$3:$L$13)&gt;=$I$1,L7,N7)</f>
        <v>26.185388501980064</v>
      </c>
      <c r="P7" s="15">
        <f>INT(O7)</f>
        <v>26</v>
      </c>
      <c r="Q7" s="15">
        <f>P7+S7+U7+W7+Y7+AA7</f>
        <v>26</v>
      </c>
      <c r="R7" s="10">
        <f>O7-P7</f>
        <v>0.1853885019800643</v>
      </c>
      <c r="S7">
        <f>IF($P$15&lt;$E$1,1,0)*IF(R7=MAX($R$3:$R$13),1,0)</f>
        <v>0</v>
      </c>
      <c r="T7" s="10">
        <f>IF(S7=1,0,R7)</f>
        <v>0.1853885019800643</v>
      </c>
      <c r="U7">
        <f>IF($S$15&lt;$E$1,1,0)*IF(T7=MAX($T$3:$T$15),1,0)</f>
        <v>0</v>
      </c>
      <c r="V7" s="10">
        <f>IF(U7=1,0,T7)</f>
        <v>0.1853885019800643</v>
      </c>
      <c r="W7">
        <f>IF($U$15&lt;$E$1,1,0)*IF(V7=MAX($V$3:$V$13),1,0)</f>
        <v>0</v>
      </c>
      <c r="X7" s="10">
        <f>IF(W7=1,0,V7)</f>
        <v>0.1853885019800643</v>
      </c>
      <c r="Y7">
        <f>IF(W$15&lt;$E$1,1,0)*IF(X7=MAX(X$3:X$13),1,0)</f>
        <v>0</v>
      </c>
      <c r="Z7" s="10">
        <f>IF(Y7=1,0,X7)</f>
        <v>0.1853885019800643</v>
      </c>
      <c r="AA7">
        <f>IF(Y$15&lt;$E$1,1,0)*IF(Z7=MAX(Z$3:Z$13),1,0)</f>
        <v>0</v>
      </c>
    </row>
    <row r="8" spans="1:26" ht="26.25">
      <c r="A8" s="1" t="s">
        <v>3</v>
      </c>
      <c r="B8" s="3">
        <v>128849</v>
      </c>
      <c r="C8" s="2">
        <v>2.2</v>
      </c>
      <c r="D8" s="2"/>
      <c r="E8" s="2" t="s">
        <v>106</v>
      </c>
      <c r="F8" s="13"/>
      <c r="G8" s="17"/>
      <c r="H8" s="17"/>
      <c r="I8" s="11"/>
      <c r="J8" s="10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15.75">
      <c r="A9" s="1" t="s">
        <v>8</v>
      </c>
      <c r="B9" s="3">
        <v>95026</v>
      </c>
      <c r="C9" s="2">
        <v>1.62</v>
      </c>
      <c r="D9" s="2"/>
      <c r="E9" s="2" t="s">
        <v>69</v>
      </c>
      <c r="F9" s="13" t="s">
        <v>17</v>
      </c>
      <c r="G9" s="17">
        <f>B20</f>
        <v>343269</v>
      </c>
      <c r="H9" s="17">
        <f>G9*Totale!G9</f>
        <v>343269</v>
      </c>
      <c r="I9" s="11">
        <f>H9*100/$H$15</f>
        <v>5.878868278166654</v>
      </c>
      <c r="J9" s="17">
        <f>IF(I9&gt;=8,H9,0)</f>
        <v>0</v>
      </c>
      <c r="K9" s="11">
        <f>J9*100/$J$15</f>
        <v>0</v>
      </c>
      <c r="L9" s="10">
        <f>J9/$J$16</f>
        <v>0</v>
      </c>
      <c r="M9" s="17">
        <f>IF(J9=MAX($J$3:$J$13),0,J9)</f>
        <v>0</v>
      </c>
      <c r="N9" s="10">
        <f>IF(J9&lt;MAX($J$3:$J$13),M9/$M$16,$I$1)</f>
        <v>0</v>
      </c>
      <c r="O9" s="10">
        <f>IF(MAX($L$3:$L$13)&gt;=$I$1,L9,N9)</f>
        <v>0</v>
      </c>
      <c r="P9" s="15">
        <f>INT(O9)</f>
        <v>0</v>
      </c>
      <c r="Q9" s="15">
        <f>P9+S9+U9+W9+Y9+AA9</f>
        <v>0</v>
      </c>
      <c r="R9" s="10">
        <f>O9-P9</f>
        <v>0</v>
      </c>
      <c r="S9">
        <f>IF($P$15&lt;$E$1,1,0)*IF(R9=MAX($R$3:$R$13),1,0)</f>
        <v>0</v>
      </c>
      <c r="T9" s="10">
        <f>IF(S9=1,0,R9)</f>
        <v>0</v>
      </c>
      <c r="U9">
        <f>IF($S$15&lt;$E$1,1,0)*IF(T9=MAX($T$3:$T$15),1,0)</f>
        <v>0</v>
      </c>
      <c r="V9" s="10">
        <f>IF(U9=1,0,T9)</f>
        <v>0</v>
      </c>
      <c r="W9">
        <f>IF($U$15&lt;$E$1,1,0)*IF(V9=MAX($V$3:$V$13),1,0)</f>
        <v>0</v>
      </c>
      <c r="X9" s="10">
        <f>IF(W9=1,0,V9)</f>
        <v>0</v>
      </c>
      <c r="Y9">
        <f>IF(W$15&lt;$E$1,1,0)*IF(X9=MAX(X$3:X$13),1,0)</f>
        <v>0</v>
      </c>
      <c r="Z9" s="10">
        <f>IF(Y9=1,0,X9)</f>
        <v>0</v>
      </c>
      <c r="AA9">
        <f>IF(Y$15&lt;$E$1,1,0)*IF(Z9=MAX(Z$3:Z$13),1,0)</f>
        <v>0</v>
      </c>
    </row>
    <row r="10" spans="1:26" ht="15.75">
      <c r="A10" s="1" t="s">
        <v>12</v>
      </c>
      <c r="B10" s="3">
        <v>90855</v>
      </c>
      <c r="C10" s="2">
        <v>1.55</v>
      </c>
      <c r="D10" s="2"/>
      <c r="E10" s="2" t="s">
        <v>69</v>
      </c>
      <c r="F10" s="13"/>
      <c r="G10" s="17"/>
      <c r="H10" s="17"/>
      <c r="I10" s="11"/>
      <c r="J10" s="10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1:27" ht="15.75">
      <c r="A11" s="1" t="s">
        <v>7</v>
      </c>
      <c r="B11" s="3">
        <v>19842</v>
      </c>
      <c r="C11" s="2">
        <v>0.34</v>
      </c>
      <c r="D11" s="2"/>
      <c r="E11" s="2" t="s">
        <v>69</v>
      </c>
      <c r="F11" s="13" t="s">
        <v>53</v>
      </c>
      <c r="G11" s="17">
        <f>B21+B22</f>
        <v>63643</v>
      </c>
      <c r="H11" s="17">
        <f>G11*Totale!G11</f>
        <v>63643</v>
      </c>
      <c r="I11" s="11">
        <f>H11*100/$H$15</f>
        <v>1.0899580615417075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1:26" ht="15.75">
      <c r="A12" s="1" t="s">
        <v>57</v>
      </c>
      <c r="B12" s="3">
        <v>9324</v>
      </c>
      <c r="C12" s="2">
        <v>0.16</v>
      </c>
      <c r="D12" s="2"/>
      <c r="E12" s="2" t="s">
        <v>69</v>
      </c>
      <c r="F12" s="13"/>
      <c r="G12" s="17"/>
      <c r="H12" s="17"/>
      <c r="I12" s="11"/>
      <c r="J12" s="10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1:27" ht="26.25">
      <c r="A13" s="1" t="s">
        <v>58</v>
      </c>
      <c r="B13" s="3">
        <v>5003</v>
      </c>
      <c r="C13" s="2">
        <v>0.09</v>
      </c>
      <c r="D13" s="2"/>
      <c r="E13" s="2" t="s">
        <v>106</v>
      </c>
      <c r="F13" s="13" t="s">
        <v>68</v>
      </c>
      <c r="G13" s="17">
        <f>B9+B10+B11+B21+B22</f>
        <v>269366</v>
      </c>
      <c r="H13" s="17">
        <f>G13*Totale!G13</f>
        <v>269366.0000000007</v>
      </c>
      <c r="I13" s="11">
        <f>H13*100/$H$15</f>
        <v>4.613196159911449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7:26" ht="15">
      <c r="G14" s="17"/>
      <c r="H14" s="17"/>
      <c r="I14" s="11"/>
      <c r="J14" s="10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1:29" ht="25.5">
      <c r="A15" s="4" t="s">
        <v>14</v>
      </c>
      <c r="B15" s="3">
        <v>2501467</v>
      </c>
      <c r="C15" s="2">
        <v>42.62</v>
      </c>
      <c r="D15" s="2">
        <v>20</v>
      </c>
      <c r="E15" s="2"/>
      <c r="F15" s="7" t="s">
        <v>67</v>
      </c>
      <c r="G15" s="18"/>
      <c r="H15" s="18">
        <f>SUM(H1:H13)</f>
        <v>5839032.000000001</v>
      </c>
      <c r="I15" s="12">
        <f>SUM(I3:I13)</f>
        <v>99.99999999999999</v>
      </c>
      <c r="J15" s="18">
        <f>J3+J5+J7+J9+J11+J13</f>
        <v>5162754</v>
      </c>
      <c r="K15" s="18">
        <f>SUM(K1:K13)</f>
        <v>100</v>
      </c>
      <c r="L15" s="18"/>
      <c r="M15" s="18">
        <f>SUM(M1:M13)</f>
        <v>2286420</v>
      </c>
      <c r="N15" s="18"/>
      <c r="O15" s="18"/>
      <c r="P15" s="18">
        <f>SUM(P1:P13)</f>
        <v>46</v>
      </c>
      <c r="Q15" s="18">
        <f>SUM(Q1:Q13)</f>
        <v>47</v>
      </c>
      <c r="R15" s="7"/>
      <c r="S15" s="18">
        <f>P15+SUM(S1:S13)</f>
        <v>47</v>
      </c>
      <c r="T15" s="18"/>
      <c r="U15" s="18">
        <f>S15+SUM(U1:U13)</f>
        <v>47</v>
      </c>
      <c r="V15" s="18"/>
      <c r="W15" s="18">
        <f>U15+SUM(W1:W13)</f>
        <v>47</v>
      </c>
      <c r="X15" s="18"/>
      <c r="Y15" s="18">
        <f>W15+SUM(Y1:Y13)</f>
        <v>47</v>
      </c>
      <c r="Z15" s="18"/>
      <c r="AA15" s="18">
        <f>Y15+SUM(AA1:AA13)</f>
        <v>47</v>
      </c>
      <c r="AB15" s="17"/>
      <c r="AC15" s="17"/>
    </row>
    <row r="16" spans="7:13" ht="12.75">
      <c r="G16" s="17"/>
      <c r="H16" s="7" t="s">
        <v>168</v>
      </c>
      <c r="I16" s="7"/>
      <c r="J16" s="7">
        <f>INT(J15/$E$1)</f>
        <v>109845</v>
      </c>
      <c r="K16" s="7"/>
      <c r="M16" s="7">
        <f>INT(M15/($E$1-$I$1))</f>
        <v>108877</v>
      </c>
    </row>
    <row r="17" spans="1:11" ht="15.75">
      <c r="A17" s="1" t="s">
        <v>15</v>
      </c>
      <c r="B17" s="3">
        <v>1623745</v>
      </c>
      <c r="C17" s="2">
        <v>27.67</v>
      </c>
      <c r="D17" s="2">
        <v>14</v>
      </c>
      <c r="E17" s="2" t="s">
        <v>111</v>
      </c>
      <c r="F17" s="17"/>
      <c r="G17" s="17"/>
      <c r="H17" s="13"/>
      <c r="I17" s="17"/>
      <c r="J17" s="8"/>
      <c r="K17" s="8"/>
    </row>
    <row r="18" spans="1:11" ht="15.75">
      <c r="A18" s="1" t="s">
        <v>18</v>
      </c>
      <c r="B18" s="3">
        <v>652047</v>
      </c>
      <c r="C18" s="2">
        <v>11.11</v>
      </c>
      <c r="D18" s="2">
        <v>5</v>
      </c>
      <c r="E18" s="2" t="s">
        <v>111</v>
      </c>
      <c r="G18" s="17"/>
      <c r="H18" s="13"/>
      <c r="J18" s="8"/>
      <c r="K18" s="8"/>
    </row>
    <row r="19" spans="1:11" ht="26.25">
      <c r="A19" s="1" t="s">
        <v>16</v>
      </c>
      <c r="B19" s="3">
        <v>572242</v>
      </c>
      <c r="C19" s="2">
        <v>9.75</v>
      </c>
      <c r="D19" s="2">
        <v>5</v>
      </c>
      <c r="E19" s="2" t="s">
        <v>111</v>
      </c>
      <c r="G19" s="17"/>
      <c r="H19" s="13"/>
      <c r="I19" s="17"/>
      <c r="J19" s="8"/>
      <c r="K19" s="8"/>
    </row>
    <row r="20" spans="1:11" ht="15.75">
      <c r="A20" s="1" t="s">
        <v>17</v>
      </c>
      <c r="B20" s="3">
        <v>343269</v>
      </c>
      <c r="C20" s="2">
        <v>5.85</v>
      </c>
      <c r="D20" s="2">
        <v>3</v>
      </c>
      <c r="E20" s="2" t="s">
        <v>112</v>
      </c>
      <c r="G20" s="17"/>
      <c r="H20" s="13"/>
      <c r="J20" s="8"/>
      <c r="K20" s="8"/>
    </row>
    <row r="21" spans="1:11" ht="26.25">
      <c r="A21" s="1" t="s">
        <v>20</v>
      </c>
      <c r="B21" s="3">
        <v>32336</v>
      </c>
      <c r="C21" s="2">
        <v>0.55</v>
      </c>
      <c r="D21" s="2"/>
      <c r="E21" s="2" t="s">
        <v>176</v>
      </c>
      <c r="G21" s="17"/>
      <c r="H21" s="13"/>
      <c r="I21" s="17"/>
      <c r="J21" s="8"/>
      <c r="K21" s="8"/>
    </row>
    <row r="22" spans="1:11" ht="15.75">
      <c r="A22" s="1" t="s">
        <v>21</v>
      </c>
      <c r="B22" s="3">
        <v>31307</v>
      </c>
      <c r="C22" s="2">
        <v>0.53</v>
      </c>
      <c r="D22" s="2"/>
      <c r="E22" s="2" t="s">
        <v>176</v>
      </c>
      <c r="H22" s="13"/>
      <c r="J22" s="8"/>
      <c r="K22" s="8"/>
    </row>
    <row r="23" spans="1:11" ht="26.25">
      <c r="A23" s="1" t="s">
        <v>19</v>
      </c>
      <c r="B23" s="3">
        <v>28300</v>
      </c>
      <c r="C23" s="2">
        <v>0.48</v>
      </c>
      <c r="D23" s="2"/>
      <c r="E23" s="2" t="s">
        <v>111</v>
      </c>
      <c r="H23" s="13"/>
      <c r="I23" s="17"/>
      <c r="J23" s="8"/>
      <c r="K23" s="8"/>
    </row>
    <row r="24" spans="1:11" ht="15.75">
      <c r="A24" s="1" t="s">
        <v>23</v>
      </c>
      <c r="B24" s="3">
        <v>24081</v>
      </c>
      <c r="C24" s="2">
        <v>0.41</v>
      </c>
      <c r="D24" s="2"/>
      <c r="E24" s="2" t="s">
        <v>69</v>
      </c>
      <c r="H24" s="13"/>
      <c r="J24" s="8"/>
      <c r="K24" s="8"/>
    </row>
    <row r="25" spans="1:11" ht="15.75">
      <c r="A25" s="1" t="s">
        <v>24</v>
      </c>
      <c r="B25" s="3">
        <v>15171</v>
      </c>
      <c r="C25" s="2">
        <v>0.26</v>
      </c>
      <c r="D25" s="2"/>
      <c r="E25" s="2" t="s">
        <v>69</v>
      </c>
      <c r="H25" s="13"/>
      <c r="I25" s="17"/>
      <c r="J25" s="8"/>
      <c r="K25" s="8"/>
    </row>
    <row r="26" spans="1:11" ht="15.75">
      <c r="A26" s="1" t="s">
        <v>22</v>
      </c>
      <c r="B26" s="3">
        <v>13580</v>
      </c>
      <c r="C26" s="2">
        <v>0.23</v>
      </c>
      <c r="D26" s="2"/>
      <c r="E26" s="2" t="s">
        <v>69</v>
      </c>
      <c r="H26" s="13"/>
      <c r="J26" s="8"/>
      <c r="K26" s="8"/>
    </row>
    <row r="27" spans="1:11" ht="26.25">
      <c r="A27" s="1" t="s">
        <v>25</v>
      </c>
      <c r="B27" s="3">
        <v>6390</v>
      </c>
      <c r="C27" s="2">
        <v>0.11</v>
      </c>
      <c r="D27" s="2"/>
      <c r="E27" s="2" t="s">
        <v>69</v>
      </c>
      <c r="H27" s="13"/>
      <c r="I27" s="17"/>
      <c r="J27" s="8"/>
      <c r="K27" s="8"/>
    </row>
    <row r="28" spans="10:11" ht="12.75">
      <c r="J28" s="8"/>
      <c r="K28" s="8"/>
    </row>
    <row r="29" spans="1:5" ht="25.5">
      <c r="A29" s="4" t="s">
        <v>27</v>
      </c>
      <c r="B29" s="3">
        <v>3342468</v>
      </c>
      <c r="C29" s="2">
        <v>56.95</v>
      </c>
      <c r="D29" s="2">
        <v>27</v>
      </c>
      <c r="E29" s="2"/>
    </row>
    <row r="31" spans="1:5" ht="25.5">
      <c r="A31" s="1" t="s">
        <v>59</v>
      </c>
      <c r="B31" s="3">
        <v>19759</v>
      </c>
      <c r="C31" s="2">
        <v>0.34</v>
      </c>
      <c r="D31" s="2"/>
      <c r="E31" s="2"/>
    </row>
    <row r="33" spans="1:5" ht="12.75">
      <c r="A33" s="4" t="s">
        <v>60</v>
      </c>
      <c r="B33" s="3">
        <v>19759</v>
      </c>
      <c r="C33" s="2">
        <v>0.34</v>
      </c>
      <c r="D33" s="2"/>
      <c r="E33" s="2" t="s">
        <v>69</v>
      </c>
    </row>
    <row r="35" spans="1:5" ht="12.75">
      <c r="A35" s="1" t="s">
        <v>34</v>
      </c>
      <c r="B35" s="3">
        <v>5434</v>
      </c>
      <c r="C35" s="2">
        <v>0.09</v>
      </c>
      <c r="D35" s="2"/>
      <c r="E35" s="2"/>
    </row>
    <row r="37" spans="1:5" ht="25.5">
      <c r="A37" s="4" t="s">
        <v>35</v>
      </c>
      <c r="B37" s="3">
        <v>5434</v>
      </c>
      <c r="C37" s="2">
        <v>0.09</v>
      </c>
      <c r="D37" s="2"/>
      <c r="E37" s="2" t="s">
        <v>69</v>
      </c>
    </row>
    <row r="40" ht="12.75">
      <c r="A40" s="5"/>
    </row>
    <row r="41" ht="12.75">
      <c r="A41" s="1"/>
    </row>
    <row r="43" ht="12.75">
      <c r="A43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"/>
  <sheetViews>
    <sheetView workbookViewId="0" topLeftCell="A1">
      <selection activeCell="G7" sqref="G7"/>
    </sheetView>
  </sheetViews>
  <sheetFormatPr defaultColWidth="9.140625" defaultRowHeight="12.75"/>
  <cols>
    <col min="1" max="1" width="18.8515625" style="0" customWidth="1"/>
    <col min="7" max="7" width="10.57421875" style="0" customWidth="1"/>
  </cols>
  <sheetData>
    <row r="1" spans="1:10" ht="18">
      <c r="A1" t="s">
        <v>74</v>
      </c>
      <c r="C1" t="s">
        <v>70</v>
      </c>
      <c r="E1" s="9">
        <v>24</v>
      </c>
      <c r="G1" t="s">
        <v>64</v>
      </c>
      <c r="I1" s="9">
        <v>14</v>
      </c>
      <c r="J1" s="9"/>
    </row>
    <row r="2" spans="7:27" ht="18">
      <c r="G2" t="s">
        <v>163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26.25">
      <c r="A3" s="1" t="s">
        <v>55</v>
      </c>
      <c r="B3" s="3">
        <v>348590</v>
      </c>
      <c r="C3" s="2">
        <v>11.89</v>
      </c>
      <c r="D3" s="2">
        <v>4</v>
      </c>
      <c r="E3" s="2" t="s">
        <v>106</v>
      </c>
      <c r="F3" s="13" t="s">
        <v>66</v>
      </c>
      <c r="G3" s="17">
        <f>B3+B4+B7+B8</f>
        <v>830342</v>
      </c>
      <c r="H3" s="17">
        <f>G3*Totale!G3</f>
        <v>830342</v>
      </c>
      <c r="I3" s="11">
        <f>H3*100/$H$15</f>
        <v>28.299205937795332</v>
      </c>
      <c r="J3" s="17">
        <f>IF(I3&gt;=8,H3,0)</f>
        <v>830342</v>
      </c>
      <c r="K3" s="11">
        <f>J3*100/$J$15</f>
        <v>33.43135825990187</v>
      </c>
      <c r="L3" s="10">
        <f>J3/$J$16</f>
        <v>8.023558286951143</v>
      </c>
      <c r="M3" s="17">
        <f>IF(J3=MAX($J$3:$J$13),0,J3)</f>
        <v>830342</v>
      </c>
      <c r="N3" s="10">
        <f>IF(J3&lt;MAX($J$3:$J$13),M3/$M$16,$I$1)</f>
        <v>7.644326195430024</v>
      </c>
      <c r="O3" s="10">
        <f>IF(MAX($L$3:$L$13)&gt;=$I$1,L3,N3)</f>
        <v>7.644326195430024</v>
      </c>
      <c r="P3" s="15">
        <f>INT(O3)</f>
        <v>7</v>
      </c>
      <c r="Q3" s="15">
        <f>P3+S3+U3+W3+Y3+AA3</f>
        <v>8</v>
      </c>
      <c r="R3" s="10">
        <f>O3-P3</f>
        <v>0.6443261954300237</v>
      </c>
      <c r="S3">
        <f>IF($P$15&lt;$E$1,1,0)*IF(R3=MAX($R$3:$R$13),1,0)</f>
        <v>1</v>
      </c>
      <c r="T3" s="10">
        <f>IF(S3=1,0,R3)</f>
        <v>0</v>
      </c>
      <c r="U3">
        <f>IF($S$15&lt;$E$1,1,0)*IF(T3=MAX($T$3:$T$15),1,0)</f>
        <v>0</v>
      </c>
      <c r="V3" s="10">
        <f>IF(U3=1,0,T3)</f>
        <v>0</v>
      </c>
      <c r="W3">
        <f>IF($U$15&lt;$E$1,1,0)*IF(V3=MAX($V$3:$V$13),1,0)</f>
        <v>0</v>
      </c>
      <c r="X3" s="10">
        <f>IF(W3=1,0,V3)</f>
        <v>0</v>
      </c>
      <c r="Y3">
        <f>IF(W$15&lt;$E$1,1,0)*IF(X3=MAX(X$3:X$13),1,0)</f>
        <v>0</v>
      </c>
      <c r="Z3" s="10">
        <f>IF(Y3=1,0,X3)</f>
        <v>0</v>
      </c>
      <c r="AA3">
        <f>IF(Y$15&lt;$E$1,1,0)*IF(Z3=MAX(Z$3:Z$13),1,0)</f>
        <v>0</v>
      </c>
    </row>
    <row r="4" spans="1:26" ht="26.25">
      <c r="A4" s="1" t="s">
        <v>54</v>
      </c>
      <c r="B4" s="3">
        <v>336280</v>
      </c>
      <c r="C4" s="2">
        <v>11.47</v>
      </c>
      <c r="D4" s="2">
        <v>4</v>
      </c>
      <c r="E4" s="2" t="s">
        <v>106</v>
      </c>
      <c r="F4" s="13"/>
      <c r="G4" s="17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15.75">
      <c r="A5" s="1" t="s">
        <v>2</v>
      </c>
      <c r="B5" s="3">
        <v>144503</v>
      </c>
      <c r="C5" s="2">
        <v>4.93</v>
      </c>
      <c r="D5" s="2">
        <v>1</v>
      </c>
      <c r="E5" s="2" t="s">
        <v>175</v>
      </c>
      <c r="F5" s="13" t="s">
        <v>174</v>
      </c>
      <c r="G5" s="17">
        <f>B5+B6</f>
        <v>255885</v>
      </c>
      <c r="H5" s="17">
        <f>G5*Totale!G5</f>
        <v>255885</v>
      </c>
      <c r="I5" s="11">
        <f>H5*100/$H$15</f>
        <v>8.720915371488806</v>
      </c>
      <c r="J5" s="17">
        <f>IF(I5&gt;=8,H5,0)</f>
        <v>255885</v>
      </c>
      <c r="K5" s="11">
        <f>J5*100/$J$15</f>
        <v>10.302481517657773</v>
      </c>
      <c r="L5" s="10">
        <f>J5/$J$16</f>
        <v>2.4726055194805197</v>
      </c>
      <c r="M5" s="17">
        <f>IF(J5=MAX($J$3:$J$13),0,J5)</f>
        <v>255885</v>
      </c>
      <c r="N5" s="10">
        <f>IF(J5&lt;MAX($J$3:$J$13),M5/$M$16,$I$1)</f>
        <v>2.3557382482370053</v>
      </c>
      <c r="O5" s="10">
        <f>IF(MAX($L$3:$L$13)&gt;=$I$1,L5,N5)</f>
        <v>2.3557382482370053</v>
      </c>
      <c r="P5" s="15">
        <f>INT(O5)</f>
        <v>2</v>
      </c>
      <c r="Q5" s="15">
        <f>P5+S5+U5+W5+Y5+AA5</f>
        <v>2</v>
      </c>
      <c r="R5" s="10">
        <f>O5-P5</f>
        <v>0.3557382482370053</v>
      </c>
      <c r="S5">
        <f>IF($P$15&lt;$E$1,1,0)*IF(R5=MAX($R$3:$R$13),1,0)</f>
        <v>0</v>
      </c>
      <c r="T5" s="10">
        <f>IF(S5=1,0,R5)</f>
        <v>0.3557382482370053</v>
      </c>
      <c r="U5">
        <f>IF($S$15&lt;$E$1,1,0)*IF(T5=MAX($T$3:$T$15),1,0)</f>
        <v>0</v>
      </c>
      <c r="V5" s="10">
        <f>IF(U5=1,0,T5)</f>
        <v>0.3557382482370053</v>
      </c>
      <c r="W5">
        <f>IF($U$15&lt;$E$1,1,0)*IF(V5=MAX($V$3:$V$13),1,0)</f>
        <v>0</v>
      </c>
      <c r="X5" s="10">
        <f>IF(W5=1,0,V5)</f>
        <v>0.3557382482370053</v>
      </c>
      <c r="Y5">
        <f>IF(W$15&lt;$E$1,1,0)*IF(X5=MAX(X$3:X$13),1,0)</f>
        <v>0</v>
      </c>
      <c r="Z5" s="10">
        <f>IF(Y5=1,0,X5)</f>
        <v>0.3557382482370053</v>
      </c>
      <c r="AA5">
        <f>IF(Y$15&lt;$E$1,1,0)*IF(Z5=MAX(Z$3:Z$13),1,0)</f>
        <v>0</v>
      </c>
    </row>
    <row r="6" spans="1:26" ht="26.25">
      <c r="A6" s="1" t="s">
        <v>56</v>
      </c>
      <c r="B6" s="3">
        <v>111382</v>
      </c>
      <c r="C6" s="2">
        <v>3.8</v>
      </c>
      <c r="D6" s="2">
        <v>1</v>
      </c>
      <c r="E6" s="2" t="s">
        <v>175</v>
      </c>
      <c r="F6" s="13"/>
      <c r="G6" s="17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26.25">
      <c r="A7" s="1" t="s">
        <v>5</v>
      </c>
      <c r="B7" s="3">
        <v>83931</v>
      </c>
      <c r="C7" s="2">
        <v>2.86</v>
      </c>
      <c r="D7" s="2"/>
      <c r="E7" s="2" t="s">
        <v>106</v>
      </c>
      <c r="F7" s="13" t="s">
        <v>65</v>
      </c>
      <c r="G7" s="17">
        <f>B17+B18+B19+B22+B26</f>
        <v>1397495</v>
      </c>
      <c r="H7" s="17">
        <f>G7*Totale!G7</f>
        <v>1397495</v>
      </c>
      <c r="I7" s="11">
        <f>H7*100/$H$15</f>
        <v>47.62856606318756</v>
      </c>
      <c r="J7" s="17">
        <f>IF(I7&gt;=8,H7,0)</f>
        <v>1397495</v>
      </c>
      <c r="K7" s="11">
        <f>J7*100/$J$15</f>
        <v>56.266160222440355</v>
      </c>
      <c r="L7" s="10">
        <f>J7/$J$16</f>
        <v>13.503932823129253</v>
      </c>
      <c r="M7" s="17">
        <f>IF(J7=MAX($J$3:$J$13),0,J7)</f>
        <v>0</v>
      </c>
      <c r="N7" s="10">
        <f>IF(J7&lt;MAX($J$3:$J$13),M7/$M$16,$I$1)</f>
        <v>14</v>
      </c>
      <c r="O7" s="10">
        <f>IF(MAX($L$3:$L$13)&gt;=$I$1,L7,N7)</f>
        <v>14</v>
      </c>
      <c r="P7" s="15">
        <f>INT(O7)</f>
        <v>14</v>
      </c>
      <c r="Q7" s="15">
        <f>P7+S7+U7+W7+Y7+AA7</f>
        <v>14</v>
      </c>
      <c r="R7" s="10">
        <f>O7-P7</f>
        <v>0</v>
      </c>
      <c r="S7">
        <f>IF($P$15&lt;$E$1,1,0)*IF(R7=MAX($R$3:$R$13),1,0)</f>
        <v>0</v>
      </c>
      <c r="T7" s="10">
        <f>IF(S7=1,0,R7)</f>
        <v>0</v>
      </c>
      <c r="U7">
        <f>IF($S$15&lt;$E$1,1,0)*IF(T7=MAX($T$3:$T$15),1,0)</f>
        <v>0</v>
      </c>
      <c r="V7" s="10">
        <f>IF(U7=1,0,T7)</f>
        <v>0</v>
      </c>
      <c r="W7">
        <f>IF($U$15&lt;$E$1,1,0)*IF(V7=MAX($V$3:$V$13),1,0)</f>
        <v>0</v>
      </c>
      <c r="X7" s="10">
        <f>IF(W7=1,0,V7)</f>
        <v>0</v>
      </c>
      <c r="Y7">
        <f>IF(W$15&lt;$E$1,1,0)*IF(X7=MAX(X$3:X$13),1,0)</f>
        <v>0</v>
      </c>
      <c r="Z7" s="10">
        <f>IF(Y7=1,0,X7)</f>
        <v>0</v>
      </c>
      <c r="AA7">
        <f>IF(Y$15&lt;$E$1,1,0)*IF(Z7=MAX(Z$3:Z$13),1,0)</f>
        <v>0</v>
      </c>
    </row>
    <row r="8" spans="1:26" ht="26.25">
      <c r="A8" s="1" t="s">
        <v>3</v>
      </c>
      <c r="B8" s="3">
        <v>61541</v>
      </c>
      <c r="C8" s="2">
        <v>2.1</v>
      </c>
      <c r="D8" s="2"/>
      <c r="E8" s="2" t="s">
        <v>106</v>
      </c>
      <c r="F8" s="13"/>
      <c r="G8" s="17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15.75">
      <c r="A9" s="1" t="s">
        <v>8</v>
      </c>
      <c r="B9" s="3">
        <v>23443</v>
      </c>
      <c r="C9" s="2">
        <v>0.8</v>
      </c>
      <c r="D9" s="2"/>
      <c r="E9" s="2" t="s">
        <v>69</v>
      </c>
      <c r="F9" s="13" t="s">
        <v>17</v>
      </c>
      <c r="G9" s="17">
        <f>B20</f>
        <v>231202</v>
      </c>
      <c r="H9" s="17">
        <f>G9*Totale!G9</f>
        <v>231202</v>
      </c>
      <c r="I9" s="11">
        <f>H9*100/$H$15</f>
        <v>7.8796845290617075</v>
      </c>
      <c r="J9" s="17">
        <f>IF(I9&gt;=8,H9,0)</f>
        <v>0</v>
      </c>
      <c r="K9" s="11">
        <f>J9*100/$J$15</f>
        <v>0</v>
      </c>
      <c r="L9" s="10">
        <f>J9/$J$16</f>
        <v>0</v>
      </c>
      <c r="M9" s="17">
        <f>IF(J9=MAX($J$3:$J$13),0,J9)</f>
        <v>0</v>
      </c>
      <c r="N9" s="10">
        <f>IF(J9&lt;MAX($J$3:$J$13),M9/$M$16,$I$1)</f>
        <v>0</v>
      </c>
      <c r="O9" s="10">
        <f>IF(MAX($L$3:$L$13)&gt;=$I$1,L9,N9)</f>
        <v>0</v>
      </c>
      <c r="P9" s="15">
        <f>INT(O9)</f>
        <v>0</v>
      </c>
      <c r="Q9" s="15">
        <f>P9+S9+U9+W9+Y9+AA9</f>
        <v>0</v>
      </c>
      <c r="R9" s="10">
        <f>O9-P9</f>
        <v>0</v>
      </c>
      <c r="S9">
        <f>IF($P$15&lt;$E$1,1,0)*IF(R9=MAX($R$3:$R$13),1,0)</f>
        <v>0</v>
      </c>
      <c r="T9" s="10">
        <f>IF(S9=1,0,R9)</f>
        <v>0</v>
      </c>
      <c r="U9">
        <f>IF($S$15&lt;$E$1,1,0)*IF(T9=MAX($T$3:$T$15),1,0)</f>
        <v>0</v>
      </c>
      <c r="V9" s="10">
        <f>IF(U9=1,0,T9)</f>
        <v>0</v>
      </c>
      <c r="W9">
        <f>IF($U$15&lt;$E$1,1,0)*IF(V9=MAX($V$3:$V$13),1,0)</f>
        <v>0</v>
      </c>
      <c r="X9" s="10">
        <f>IF(W9=1,0,V9)</f>
        <v>0</v>
      </c>
      <c r="Y9">
        <f>IF(W$15&lt;$E$1,1,0)*IF(X9=MAX(X$3:X$13),1,0)</f>
        <v>0</v>
      </c>
      <c r="Z9" s="10">
        <f>IF(Y9=1,0,X9)</f>
        <v>0</v>
      </c>
      <c r="AA9">
        <f>IF(Y$15&lt;$E$1,1,0)*IF(Z9=MAX(Z$3:Z$13),1,0)</f>
        <v>0</v>
      </c>
    </row>
    <row r="10" spans="1:26" ht="26.25">
      <c r="A10" s="1" t="s">
        <v>13</v>
      </c>
      <c r="B10" s="3">
        <v>23214</v>
      </c>
      <c r="C10" s="2">
        <v>0.79</v>
      </c>
      <c r="D10" s="2"/>
      <c r="E10" s="2" t="s">
        <v>69</v>
      </c>
      <c r="F10" s="13"/>
      <c r="G10" s="17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1:27" ht="15.75">
      <c r="A11" s="1" t="s">
        <v>7</v>
      </c>
      <c r="B11" s="3">
        <v>14858</v>
      </c>
      <c r="C11" s="2">
        <v>0.51</v>
      </c>
      <c r="D11" s="2"/>
      <c r="E11" s="2" t="s">
        <v>69</v>
      </c>
      <c r="F11" s="13" t="s">
        <v>53</v>
      </c>
      <c r="G11" s="17">
        <f>B21+B23</f>
        <v>30542</v>
      </c>
      <c r="H11" s="17">
        <f>G11*Totale!G11</f>
        <v>30542</v>
      </c>
      <c r="I11" s="11">
        <f>H11*100/$H$15</f>
        <v>1.0409136810520785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1:26" ht="15.75">
      <c r="A12" s="1" t="s">
        <v>10</v>
      </c>
      <c r="B12" s="3">
        <v>5969</v>
      </c>
      <c r="C12" s="2">
        <v>0.2</v>
      </c>
      <c r="D12" s="2"/>
      <c r="E12" s="2" t="s">
        <v>69</v>
      </c>
      <c r="F12" s="13"/>
      <c r="G12" s="17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1:27" ht="15.75">
      <c r="A13" s="1" t="s">
        <v>57</v>
      </c>
      <c r="B13" s="3">
        <v>4856</v>
      </c>
      <c r="C13" s="2">
        <v>0.17</v>
      </c>
      <c r="D13" s="2"/>
      <c r="E13" s="2" t="s">
        <v>69</v>
      </c>
      <c r="F13" s="13" t="s">
        <v>68</v>
      </c>
      <c r="G13" s="17">
        <f>SUM(B9:B13)+SUM(B24:B26)+B32+B36+B40</f>
        <v>188687</v>
      </c>
      <c r="H13" s="17">
        <f>G13*Totale!G13</f>
        <v>188687.0000000005</v>
      </c>
      <c r="I13" s="11">
        <f>H13*100/$H$15</f>
        <v>6.430714417414513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7:26" ht="15">
      <c r="G14" s="17"/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1:38" ht="25.5">
      <c r="A15" s="4" t="s">
        <v>14</v>
      </c>
      <c r="B15" s="3">
        <v>1158567</v>
      </c>
      <c r="C15" s="2">
        <v>39.52</v>
      </c>
      <c r="D15" s="2">
        <v>10</v>
      </c>
      <c r="E15" s="2"/>
      <c r="F15" s="7" t="s">
        <v>67</v>
      </c>
      <c r="G15" s="18">
        <f>SUM(G1:G13)</f>
        <v>2934153</v>
      </c>
      <c r="H15" s="18">
        <f>SUM(H1:H13)</f>
        <v>2934153.0000000005</v>
      </c>
      <c r="I15" s="12">
        <f>SUM(I3:I13)</f>
        <v>99.99999999999999</v>
      </c>
      <c r="J15" s="18">
        <f>SUM(J1:J13)</f>
        <v>2483722</v>
      </c>
      <c r="K15" s="18">
        <f>SUM(K1:K13)</f>
        <v>100</v>
      </c>
      <c r="L15" s="18"/>
      <c r="M15" s="18">
        <f>SUM(M1:M13)</f>
        <v>1086227</v>
      </c>
      <c r="N15" s="18"/>
      <c r="O15" s="18"/>
      <c r="P15" s="18">
        <f>SUM(P1:P13)</f>
        <v>23</v>
      </c>
      <c r="Q15" s="18">
        <f>SUM(Q1:Q13)</f>
        <v>24</v>
      </c>
      <c r="R15" s="7"/>
      <c r="S15" s="18">
        <f>P15+SUM(S1:S13)</f>
        <v>24</v>
      </c>
      <c r="T15" s="18"/>
      <c r="U15" s="18">
        <f>S15+SUM(U1:U13)</f>
        <v>24</v>
      </c>
      <c r="V15" s="18"/>
      <c r="W15" s="18">
        <f>U15+SUM(W1:W13)</f>
        <v>24</v>
      </c>
      <c r="X15" s="18"/>
      <c r="Y15" s="18">
        <f>W15+SUM(Y1:Y13)</f>
        <v>24</v>
      </c>
      <c r="Z15" s="18"/>
      <c r="AA15" s="18">
        <f>Y15+SUM(AA1:AA13)</f>
        <v>24</v>
      </c>
      <c r="AB15" s="17"/>
      <c r="AC15" s="17"/>
      <c r="AG15" s="8"/>
      <c r="AH15" s="8"/>
      <c r="AI15" s="8"/>
      <c r="AJ15" s="8"/>
      <c r="AK15" s="8"/>
      <c r="AL15" s="8"/>
    </row>
    <row r="16" spans="7:13" ht="12.75">
      <c r="G16" s="17"/>
      <c r="H16" s="7" t="s">
        <v>168</v>
      </c>
      <c r="I16" s="7"/>
      <c r="J16" s="7">
        <f>INT(J15/$E$1)</f>
        <v>103488</v>
      </c>
      <c r="K16" s="7"/>
      <c r="M16" s="7">
        <f>INT(M15/($E$1-$I$1))</f>
        <v>108622</v>
      </c>
    </row>
    <row r="17" spans="1:11" ht="15.75">
      <c r="A17" s="1" t="s">
        <v>15</v>
      </c>
      <c r="B17" s="3">
        <v>720771</v>
      </c>
      <c r="C17" s="2">
        <v>24.59</v>
      </c>
      <c r="D17" s="2">
        <v>6</v>
      </c>
      <c r="E17" s="2" t="s">
        <v>111</v>
      </c>
      <c r="F17" s="17"/>
      <c r="G17" s="17"/>
      <c r="H17" s="13"/>
      <c r="I17" s="17"/>
      <c r="J17" s="8"/>
      <c r="K17" s="8"/>
    </row>
    <row r="18" spans="1:11" ht="26.25">
      <c r="A18" s="1" t="s">
        <v>16</v>
      </c>
      <c r="B18" s="3">
        <v>336442</v>
      </c>
      <c r="C18" s="2">
        <v>11.48</v>
      </c>
      <c r="D18" s="2">
        <v>3</v>
      </c>
      <c r="E18" s="2" t="s">
        <v>111</v>
      </c>
      <c r="G18" s="17"/>
      <c r="H18" s="13"/>
      <c r="J18" s="8"/>
      <c r="K18" s="8"/>
    </row>
    <row r="19" spans="1:11" ht="15.75">
      <c r="A19" s="1" t="s">
        <v>18</v>
      </c>
      <c r="B19" s="3">
        <v>322056</v>
      </c>
      <c r="C19" s="2">
        <v>10.99</v>
      </c>
      <c r="D19" s="2">
        <v>3</v>
      </c>
      <c r="E19" s="2" t="s">
        <v>111</v>
      </c>
      <c r="G19" s="17"/>
      <c r="H19" s="13"/>
      <c r="I19" s="17"/>
      <c r="J19" s="8"/>
      <c r="K19" s="8"/>
    </row>
    <row r="20" spans="1:11" ht="15.75">
      <c r="A20" s="1" t="s">
        <v>17</v>
      </c>
      <c r="B20" s="3">
        <v>231202</v>
      </c>
      <c r="C20" s="2">
        <v>7.89</v>
      </c>
      <c r="D20" s="2">
        <v>2</v>
      </c>
      <c r="E20" s="2" t="s">
        <v>112</v>
      </c>
      <c r="G20" s="17"/>
      <c r="H20" s="13"/>
      <c r="J20" s="8"/>
      <c r="K20" s="8"/>
    </row>
    <row r="21" spans="1:11" ht="26.25">
      <c r="A21" s="1" t="s">
        <v>20</v>
      </c>
      <c r="B21" s="3">
        <v>16162</v>
      </c>
      <c r="C21" s="2">
        <v>0.55</v>
      </c>
      <c r="D21" s="2"/>
      <c r="E21" s="2" t="s">
        <v>176</v>
      </c>
      <c r="G21" s="17"/>
      <c r="H21" s="13"/>
      <c r="I21" s="17"/>
      <c r="J21" s="8"/>
      <c r="K21" s="8"/>
    </row>
    <row r="22" spans="1:11" ht="26.25">
      <c r="A22" s="1" t="s">
        <v>19</v>
      </c>
      <c r="B22" s="3">
        <v>15348</v>
      </c>
      <c r="C22" s="2">
        <v>0.52</v>
      </c>
      <c r="D22" s="2"/>
      <c r="E22" s="2" t="s">
        <v>111</v>
      </c>
      <c r="H22" s="13"/>
      <c r="J22" s="8"/>
      <c r="K22" s="8"/>
    </row>
    <row r="23" spans="1:11" ht="26.25">
      <c r="A23" s="1" t="s">
        <v>21</v>
      </c>
      <c r="B23" s="3">
        <v>14380</v>
      </c>
      <c r="C23" s="2">
        <v>0.49</v>
      </c>
      <c r="D23" s="2"/>
      <c r="E23" s="2" t="s">
        <v>176</v>
      </c>
      <c r="H23" s="13"/>
      <c r="I23" s="17"/>
      <c r="J23" s="8"/>
      <c r="K23" s="8"/>
    </row>
    <row r="24" spans="1:5" ht="12.75">
      <c r="A24" s="1" t="s">
        <v>23</v>
      </c>
      <c r="B24" s="3">
        <v>11455</v>
      </c>
      <c r="C24" s="2">
        <v>0.39</v>
      </c>
      <c r="D24" s="2"/>
      <c r="E24" s="2" t="s">
        <v>69</v>
      </c>
    </row>
    <row r="25" spans="1:5" ht="12.75">
      <c r="A25" s="1" t="s">
        <v>26</v>
      </c>
      <c r="B25" s="3">
        <v>3117</v>
      </c>
      <c r="C25" s="2">
        <v>0.11</v>
      </c>
      <c r="D25" s="2"/>
      <c r="E25" s="2" t="s">
        <v>69</v>
      </c>
    </row>
    <row r="26" spans="1:5" ht="25.5">
      <c r="A26" s="1" t="s">
        <v>61</v>
      </c>
      <c r="B26" s="3">
        <v>2878</v>
      </c>
      <c r="C26" s="2">
        <v>0.1</v>
      </c>
      <c r="D26" s="2"/>
      <c r="E26" s="2" t="s">
        <v>111</v>
      </c>
    </row>
    <row r="28" spans="1:5" ht="25.5">
      <c r="A28" s="4" t="s">
        <v>27</v>
      </c>
      <c r="B28" s="3">
        <v>1673811</v>
      </c>
      <c r="C28" s="2">
        <v>57.1</v>
      </c>
      <c r="D28" s="2">
        <v>14</v>
      </c>
      <c r="E28" s="2"/>
    </row>
    <row r="30" spans="1:5" ht="25.5">
      <c r="A30" s="1" t="s">
        <v>38</v>
      </c>
      <c r="B30" s="3">
        <v>7435</v>
      </c>
      <c r="C30" s="2">
        <v>0.25</v>
      </c>
      <c r="D30" s="2"/>
      <c r="E30" s="2"/>
    </row>
    <row r="32" spans="1:5" ht="25.5">
      <c r="A32" s="4" t="s">
        <v>39</v>
      </c>
      <c r="B32" s="3">
        <v>7435</v>
      </c>
      <c r="C32" s="2">
        <v>0.25</v>
      </c>
      <c r="D32" s="2"/>
      <c r="E32" s="2" t="s">
        <v>69</v>
      </c>
    </row>
    <row r="34" spans="1:5" ht="25.5">
      <c r="A34" s="1" t="s">
        <v>42</v>
      </c>
      <c r="B34" s="3">
        <v>87614</v>
      </c>
      <c r="C34" s="2">
        <v>2.99</v>
      </c>
      <c r="D34" s="2"/>
      <c r="E34" s="2"/>
    </row>
    <row r="36" spans="1:5" ht="25.5">
      <c r="A36" s="4" t="s">
        <v>43</v>
      </c>
      <c r="B36" s="3">
        <v>87614</v>
      </c>
      <c r="C36" s="2">
        <v>2.99</v>
      </c>
      <c r="D36" s="2"/>
      <c r="E36" s="2" t="s">
        <v>69</v>
      </c>
    </row>
    <row r="38" spans="1:5" ht="12.75">
      <c r="A38" s="1" t="s">
        <v>44</v>
      </c>
      <c r="B38" s="3">
        <v>3848</v>
      </c>
      <c r="C38" s="2">
        <v>0.13</v>
      </c>
      <c r="D38" s="2"/>
      <c r="E38" s="2"/>
    </row>
    <row r="40" spans="1:5" ht="25.5">
      <c r="A40" s="4" t="s">
        <v>45</v>
      </c>
      <c r="B40" s="3">
        <v>3848</v>
      </c>
      <c r="C40" s="2">
        <v>0.13</v>
      </c>
      <c r="D40" s="2"/>
      <c r="E40" s="2" t="s">
        <v>69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0"/>
  <sheetViews>
    <sheetView workbookViewId="0" topLeftCell="A1">
      <selection activeCell="G11" sqref="G11"/>
    </sheetView>
  </sheetViews>
  <sheetFormatPr defaultColWidth="9.140625" defaultRowHeight="12.75"/>
  <cols>
    <col min="1" max="1" width="24.00390625" style="0" customWidth="1"/>
    <col min="7" max="7" width="11.8515625" style="0" customWidth="1"/>
  </cols>
  <sheetData>
    <row r="1" spans="1:10" ht="18">
      <c r="A1" t="s">
        <v>76</v>
      </c>
      <c r="C1" t="s">
        <v>70</v>
      </c>
      <c r="E1" s="9">
        <v>7</v>
      </c>
      <c r="G1" t="s">
        <v>64</v>
      </c>
      <c r="I1" s="9">
        <v>4</v>
      </c>
      <c r="J1" s="9"/>
    </row>
    <row r="2" spans="1:27" ht="18">
      <c r="A2" s="1"/>
      <c r="B2" s="2"/>
      <c r="C2" s="2"/>
      <c r="D2" s="2"/>
      <c r="E2" s="2"/>
      <c r="G2" t="s">
        <v>172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15.75">
      <c r="A3" s="1" t="s">
        <v>54</v>
      </c>
      <c r="B3" s="3">
        <v>107565</v>
      </c>
      <c r="C3" s="2">
        <v>14.25</v>
      </c>
      <c r="D3" s="2">
        <v>1</v>
      </c>
      <c r="E3" s="2" t="s">
        <v>106</v>
      </c>
      <c r="F3" s="13" t="s">
        <v>66</v>
      </c>
      <c r="G3" s="17">
        <f>B3+B4+B7+B8</f>
        <v>244636</v>
      </c>
      <c r="H3" s="17">
        <f>G3*Totale!G3</f>
        <v>244636</v>
      </c>
      <c r="I3" s="11">
        <f>H3*100/$H$15</f>
        <v>32.41809209305777</v>
      </c>
      <c r="J3" s="17">
        <f>IF(I3&gt;=8,H3,0)</f>
        <v>244636</v>
      </c>
      <c r="K3" s="11">
        <f>J3*100/$J$15</f>
        <v>36.50569813961748</v>
      </c>
      <c r="L3" s="10">
        <f>J3/$J$16</f>
        <v>2.5553988697732235</v>
      </c>
      <c r="M3" s="17">
        <f>IF(J3=MAX($J$3:$J$13),0,J3)</f>
        <v>244636</v>
      </c>
      <c r="N3" s="10">
        <f>IF(J3&lt;MAX($J$3:$J$13),M3/$M$16,$I$1)</f>
        <v>2.291693599003269</v>
      </c>
      <c r="O3" s="10">
        <f>IF(MAX($L$3:$L$13)&gt;=$I$1,L3,N3)</f>
        <v>2.291693599003269</v>
      </c>
      <c r="P3" s="15">
        <f>INT(O3)</f>
        <v>2</v>
      </c>
      <c r="Q3" s="15">
        <f>P3+S3+U3+W3+Y3+AA3</f>
        <v>2</v>
      </c>
      <c r="R3" s="10">
        <f>O3-P3</f>
        <v>0.2916935990032692</v>
      </c>
      <c r="S3">
        <f>IF($P$15&lt;$E$1,1,0)*IF(R3=MAX($R$3:$R$13),1,0)</f>
        <v>0</v>
      </c>
      <c r="T3" s="10">
        <f>IF(S3=1,0,R3)</f>
        <v>0.2916935990032692</v>
      </c>
      <c r="U3">
        <f>IF($S$15&lt;$E$1,1,0)*IF(T3=MAX($T$3:$T$15),1,0)</f>
        <v>0</v>
      </c>
      <c r="V3" s="10">
        <f>IF(U3=1,0,T3)</f>
        <v>0.2916935990032692</v>
      </c>
      <c r="W3">
        <f>IF($U$15&lt;$E$1,1,0)*IF(V3=MAX($V$3:$V$13),1,0)</f>
        <v>0</v>
      </c>
      <c r="X3" s="10">
        <f>IF(W3=1,0,V3)</f>
        <v>0.2916935990032692</v>
      </c>
      <c r="Y3">
        <f>IF(W$15&lt;$E$1,1,0)*IF(X3=MAX(X$3:X$13),1,0)</f>
        <v>0</v>
      </c>
      <c r="Z3" s="10">
        <f>IF(Y3=1,0,X3)</f>
        <v>0.2916935990032692</v>
      </c>
      <c r="AA3">
        <f>IF(Y$15&lt;$E$1,1,0)*IF(Z3=MAX(Z$3:Z$13),1,0)</f>
        <v>0</v>
      </c>
    </row>
    <row r="4" spans="1:26" ht="15.75">
      <c r="A4" s="1" t="s">
        <v>55</v>
      </c>
      <c r="B4" s="3">
        <v>94975</v>
      </c>
      <c r="C4" s="2">
        <v>12.59</v>
      </c>
      <c r="D4" s="2">
        <v>1</v>
      </c>
      <c r="E4" s="2" t="s">
        <v>106</v>
      </c>
      <c r="F4" s="13"/>
      <c r="G4" s="17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15.75">
      <c r="A5" s="1" t="s">
        <v>2</v>
      </c>
      <c r="B5" s="3">
        <v>45416</v>
      </c>
      <c r="C5" s="2">
        <v>6.02</v>
      </c>
      <c r="D5" s="2">
        <v>1</v>
      </c>
      <c r="E5" s="2" t="s">
        <v>175</v>
      </c>
      <c r="F5" s="13" t="s">
        <v>174</v>
      </c>
      <c r="G5" s="17">
        <f>B5+B6</f>
        <v>75613</v>
      </c>
      <c r="H5" s="17">
        <f>G5*Totale!G5</f>
        <v>75613</v>
      </c>
      <c r="I5" s="11">
        <f>H5*100/$H$15</f>
        <v>10.01990384666352</v>
      </c>
      <c r="J5" s="17">
        <f>IF(I5&gt;=8,H5,0)</f>
        <v>75613</v>
      </c>
      <c r="K5" s="11">
        <f>J5*100/$J$15</f>
        <v>11.283316247121832</v>
      </c>
      <c r="L5" s="10">
        <f>J5/$J$16</f>
        <v>0.7898321372985282</v>
      </c>
      <c r="M5" s="17">
        <f>IF(J5=MAX($J$3:$J$13),0,J5)</f>
        <v>75613</v>
      </c>
      <c r="N5" s="10">
        <f>IF(J5&lt;MAX($J$3:$J$13),M5/$M$16,$I$1)</f>
        <v>0.7083251365352369</v>
      </c>
      <c r="O5" s="10">
        <f>IF(MAX($L$3:$L$13)&gt;=$I$1,L5,N5)</f>
        <v>0.7083251365352369</v>
      </c>
      <c r="P5" s="15">
        <f>INT(O5)</f>
        <v>0</v>
      </c>
      <c r="Q5" s="15">
        <f>P5+S5+U5+W5+Y5+AA5</f>
        <v>1</v>
      </c>
      <c r="R5" s="10">
        <f>O5-P5</f>
        <v>0.7083251365352369</v>
      </c>
      <c r="S5">
        <f>IF($P$15&lt;$E$1,1,0)*IF(R5=MAX($R$3:$R$13),1,0)</f>
        <v>1</v>
      </c>
      <c r="T5" s="10">
        <f>IF(S5=1,0,R5)</f>
        <v>0</v>
      </c>
      <c r="U5">
        <f>IF($S$15&lt;$E$1,1,0)*IF(T5=MAX($T$3:$T$15),1,0)</f>
        <v>0</v>
      </c>
      <c r="V5" s="10">
        <f>IF(U5=1,0,T5)</f>
        <v>0</v>
      </c>
      <c r="W5">
        <f>IF($U$15&lt;$E$1,1,0)*IF(V5=MAX($V$3:$V$13),1,0)</f>
        <v>0</v>
      </c>
      <c r="X5" s="10">
        <f>IF(W5=1,0,V5)</f>
        <v>0</v>
      </c>
      <c r="Y5">
        <f>IF(W$15&lt;$E$1,1,0)*IF(X5=MAX(X$3:X$13),1,0)</f>
        <v>0</v>
      </c>
      <c r="Z5" s="10">
        <f>IF(Y5=1,0,X5)</f>
        <v>0</v>
      </c>
      <c r="AA5">
        <f>IF(Y$15&lt;$E$1,1,0)*IF(Z5=MAX(Z$3:Z$13),1,0)</f>
        <v>0</v>
      </c>
    </row>
    <row r="6" spans="1:26" ht="15.75">
      <c r="A6" s="1" t="s">
        <v>56</v>
      </c>
      <c r="B6" s="3">
        <v>30197</v>
      </c>
      <c r="C6" s="2">
        <v>4</v>
      </c>
      <c r="D6" s="2"/>
      <c r="E6" s="2" t="s">
        <v>175</v>
      </c>
      <c r="F6" s="13"/>
      <c r="G6" s="17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15.75">
      <c r="A7" s="1" t="s">
        <v>5</v>
      </c>
      <c r="B7" s="3">
        <v>22334</v>
      </c>
      <c r="C7" s="2">
        <v>2.96</v>
      </c>
      <c r="D7" s="2"/>
      <c r="E7" s="2" t="s">
        <v>106</v>
      </c>
      <c r="F7" s="13" t="s">
        <v>65</v>
      </c>
      <c r="G7" s="17">
        <f>B13+B14+B15</f>
        <v>349882</v>
      </c>
      <c r="H7" s="17">
        <f>G7*Totale!G7</f>
        <v>349882</v>
      </c>
      <c r="I7" s="11">
        <f>H7*100/$H$15</f>
        <v>46.36483141362367</v>
      </c>
      <c r="J7" s="17">
        <f>IF(I7&gt;=8,H7,0)</f>
        <v>349882</v>
      </c>
      <c r="K7" s="11">
        <f>J7*100/$J$15</f>
        <v>52.21098561326069</v>
      </c>
      <c r="L7" s="10">
        <f>J7/$J$16</f>
        <v>3.6547689929282483</v>
      </c>
      <c r="M7" s="17">
        <f>IF(J7=MAX($J$3:$J$13),0,J7)</f>
        <v>0</v>
      </c>
      <c r="N7" s="10">
        <f>IF(J7&lt;MAX($J$3:$J$13),M7/$M$16,$I$1)</f>
        <v>4</v>
      </c>
      <c r="O7" s="10">
        <f>IF(MAX($L$3:$L$13)&gt;=$I$1,L7,N7)</f>
        <v>4</v>
      </c>
      <c r="P7" s="15">
        <f>INT(O7)</f>
        <v>4</v>
      </c>
      <c r="Q7" s="15">
        <f>P7+S7+U7+W7+Y7+AA7</f>
        <v>4</v>
      </c>
      <c r="R7" s="10">
        <f>O7-P7</f>
        <v>0</v>
      </c>
      <c r="S7">
        <f>IF($P$15&lt;$E$1,1,0)*IF(R7=MAX($R$3:$R$13),1,0)</f>
        <v>0</v>
      </c>
      <c r="T7" s="10">
        <f>IF(S7=1,0,R7)</f>
        <v>0</v>
      </c>
      <c r="U7">
        <f>IF($S$15&lt;$E$1,1,0)*IF(T7=MAX($T$3:$T$15),1,0)</f>
        <v>0</v>
      </c>
      <c r="V7" s="10">
        <f>IF(U7=1,0,T7)</f>
        <v>0</v>
      </c>
      <c r="W7">
        <f>IF($U$15&lt;$E$1,1,0)*IF(V7=MAX($V$3:$V$13),1,0)</f>
        <v>0</v>
      </c>
      <c r="X7" s="10">
        <f>IF(W7=1,0,V7)</f>
        <v>0</v>
      </c>
      <c r="Y7">
        <f>IF(W$15&lt;$E$1,1,0)*IF(X7=MAX(X$3:X$13),1,0)</f>
        <v>0</v>
      </c>
      <c r="Z7" s="10">
        <f>IF(Y7=1,0,X7)</f>
        <v>0</v>
      </c>
      <c r="AA7">
        <f>IF(Y$15&lt;$E$1,1,0)*IF(Z7=MAX(Z$3:Z$13),1,0)</f>
        <v>0</v>
      </c>
    </row>
    <row r="8" spans="1:26" ht="15.75">
      <c r="A8" s="1" t="s">
        <v>3</v>
      </c>
      <c r="B8" s="3">
        <v>19762</v>
      </c>
      <c r="C8" s="2">
        <v>2.62</v>
      </c>
      <c r="D8" s="2"/>
      <c r="E8" s="2" t="s">
        <v>106</v>
      </c>
      <c r="F8" s="13"/>
      <c r="G8" s="17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15.75">
      <c r="A9" s="1" t="s">
        <v>8</v>
      </c>
      <c r="B9" s="3">
        <v>14940</v>
      </c>
      <c r="C9" s="2">
        <v>1.98</v>
      </c>
      <c r="D9" s="2"/>
      <c r="E9" s="2" t="s">
        <v>69</v>
      </c>
      <c r="F9" s="13" t="s">
        <v>17</v>
      </c>
      <c r="G9" s="17">
        <f>B16</f>
        <v>53084</v>
      </c>
      <c r="H9" s="17">
        <f>G9*Totale!G9</f>
        <v>53084</v>
      </c>
      <c r="I9" s="11">
        <f>H9*100/$H$15</f>
        <v>7.034459362758869</v>
      </c>
      <c r="J9" s="17">
        <f>IF(I9&gt;=8,H9,0)</f>
        <v>0</v>
      </c>
      <c r="K9" s="11">
        <f>J9*100/$J$15</f>
        <v>0</v>
      </c>
      <c r="L9" s="10">
        <f>J9/$J$16</f>
        <v>0</v>
      </c>
      <c r="M9" s="17">
        <f>IF(J9=MAX($J$3:$J$13),0,J9)</f>
        <v>0</v>
      </c>
      <c r="N9" s="10">
        <f>IF(J9&lt;MAX($J$3:$J$13),M9/$M$16,$I$1)</f>
        <v>0</v>
      </c>
      <c r="O9" s="10">
        <f>IF(MAX($L$3:$L$13)&gt;=$I$1,L9,N9)</f>
        <v>0</v>
      </c>
      <c r="P9" s="15">
        <f>INT(O9)</f>
        <v>0</v>
      </c>
      <c r="Q9" s="15">
        <f>P9+S9+U9+W9+Y9+AA9</f>
        <v>0</v>
      </c>
      <c r="R9" s="10">
        <f>O9-P9</f>
        <v>0</v>
      </c>
      <c r="S9">
        <f>IF($P$15&lt;$E$1,1,0)*IF(R9=MAX($R$3:$R$13),1,0)</f>
        <v>0</v>
      </c>
      <c r="T9" s="10">
        <f>IF(S9=1,0,R9)</f>
        <v>0</v>
      </c>
      <c r="U9">
        <f>IF($S$15&lt;$E$1,1,0)*IF(T9=MAX($T$3:$T$15),1,0)</f>
        <v>0</v>
      </c>
      <c r="V9" s="10">
        <f>IF(U9=1,0,T9)</f>
        <v>0</v>
      </c>
      <c r="W9">
        <f>IF($U$15&lt;$E$1,1,0)*IF(V9=MAX($V$3:$V$13),1,0)</f>
        <v>0</v>
      </c>
      <c r="X9" s="10">
        <f>IF(W9=1,0,V9)</f>
        <v>0</v>
      </c>
      <c r="Y9">
        <f>IF(W$15&lt;$E$1,1,0)*IF(X9=MAX(X$3:X$13),1,0)</f>
        <v>0</v>
      </c>
      <c r="Z9" s="10">
        <f>IF(Y9=1,0,X9)</f>
        <v>0</v>
      </c>
      <c r="AA9">
        <f>IF(Y$15&lt;$E$1,1,0)*IF(Z9=MAX(Z$3:Z$13),1,0)</f>
        <v>0</v>
      </c>
    </row>
    <row r="10" spans="6:26" ht="15.75">
      <c r="F10" s="13"/>
      <c r="G10" s="17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1:27" ht="15.75">
      <c r="A11" s="4" t="s">
        <v>14</v>
      </c>
      <c r="B11" s="3">
        <v>335189</v>
      </c>
      <c r="C11" s="2">
        <v>44.42</v>
      </c>
      <c r="D11" s="2">
        <v>3</v>
      </c>
      <c r="E11" s="2"/>
      <c r="F11" s="13" t="s">
        <v>53</v>
      </c>
      <c r="G11" s="17">
        <f>B17+B18</f>
        <v>10915</v>
      </c>
      <c r="H11" s="17">
        <f>G11*Totale!G11</f>
        <v>10915</v>
      </c>
      <c r="I11" s="11">
        <f>H11*100/$H$15</f>
        <v>1.4464080315069148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6:26" ht="15.75">
      <c r="F12" s="13"/>
      <c r="G12" s="17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1:27" ht="15.75">
      <c r="A13" s="1" t="s">
        <v>15</v>
      </c>
      <c r="B13" s="3">
        <v>178655</v>
      </c>
      <c r="C13" s="2">
        <v>23.67</v>
      </c>
      <c r="D13" s="2">
        <v>2</v>
      </c>
      <c r="E13" s="2" t="s">
        <v>111</v>
      </c>
      <c r="F13" s="13" t="s">
        <v>68</v>
      </c>
      <c r="G13" s="17">
        <f>B9+B24</f>
        <v>20498</v>
      </c>
      <c r="H13" s="17">
        <f>G13*Totale!G13</f>
        <v>20498.000000000055</v>
      </c>
      <c r="I13" s="11">
        <f>H13*100/$H$15</f>
        <v>2.716305252389264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1:26" ht="15">
      <c r="A14" s="1" t="s">
        <v>16</v>
      </c>
      <c r="B14" s="3">
        <v>117490</v>
      </c>
      <c r="C14" s="2">
        <v>15.57</v>
      </c>
      <c r="D14" s="2">
        <v>1</v>
      </c>
      <c r="E14" s="2" t="s">
        <v>111</v>
      </c>
      <c r="G14" s="17"/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1:38" ht="12.75">
      <c r="A15" s="1" t="s">
        <v>18</v>
      </c>
      <c r="B15" s="3">
        <v>53737</v>
      </c>
      <c r="C15" s="2">
        <v>7.12</v>
      </c>
      <c r="D15" s="2">
        <v>1</v>
      </c>
      <c r="E15" s="2" t="s">
        <v>111</v>
      </c>
      <c r="F15" s="7" t="s">
        <v>67</v>
      </c>
      <c r="G15" s="18">
        <f>SUM(G1:G13)</f>
        <v>754628</v>
      </c>
      <c r="H15" s="18">
        <f>SUM(H1:H13)</f>
        <v>754628</v>
      </c>
      <c r="I15" s="12">
        <f>SUM(I3:I13)</f>
        <v>100</v>
      </c>
      <c r="J15" s="18">
        <f>SUM(J1:J13)</f>
        <v>670131</v>
      </c>
      <c r="K15" s="18">
        <f>SUM(K1:K13)</f>
        <v>100</v>
      </c>
      <c r="L15" s="18"/>
      <c r="M15" s="18">
        <f>SUM(M1:M13)</f>
        <v>320249</v>
      </c>
      <c r="N15" s="18"/>
      <c r="O15" s="18"/>
      <c r="P15" s="18">
        <f>SUM(P1:P13)</f>
        <v>6</v>
      </c>
      <c r="Q15" s="18">
        <f>SUM(Q1:Q13)</f>
        <v>7</v>
      </c>
      <c r="R15" s="7"/>
      <c r="S15" s="18">
        <f>P15+SUM(S1:S13)</f>
        <v>7</v>
      </c>
      <c r="T15" s="18"/>
      <c r="U15" s="18">
        <f>S15+SUM(U1:U13)</f>
        <v>7</v>
      </c>
      <c r="V15" s="18"/>
      <c r="W15" s="18">
        <f>U15+SUM(W1:W13)</f>
        <v>7</v>
      </c>
      <c r="X15" s="18"/>
      <c r="Y15" s="18">
        <f>W15+SUM(Y1:Y13)</f>
        <v>7</v>
      </c>
      <c r="Z15" s="18"/>
      <c r="AA15" s="18">
        <f>Y15+SUM(AA1:AA13)</f>
        <v>7</v>
      </c>
      <c r="AB15" s="17"/>
      <c r="AC15" s="17"/>
      <c r="AG15" s="8"/>
      <c r="AH15" s="8"/>
      <c r="AI15" s="8"/>
      <c r="AJ15" s="8"/>
      <c r="AK15" s="8"/>
      <c r="AL15" s="8"/>
    </row>
    <row r="16" spans="1:13" ht="12.75">
      <c r="A16" s="1" t="s">
        <v>17</v>
      </c>
      <c r="B16" s="3">
        <v>53084</v>
      </c>
      <c r="C16" s="2">
        <v>7.03</v>
      </c>
      <c r="D16" s="2"/>
      <c r="E16" s="2" t="s">
        <v>112</v>
      </c>
      <c r="G16" s="17"/>
      <c r="H16" s="7" t="s">
        <v>168</v>
      </c>
      <c r="I16" s="7"/>
      <c r="J16" s="7">
        <f>INT(J15/$E$1)</f>
        <v>95733</v>
      </c>
      <c r="K16" s="7"/>
      <c r="M16" s="7">
        <f>INT(M15/($E$1-$I$1))</f>
        <v>106749</v>
      </c>
    </row>
    <row r="17" spans="1:11" ht="15.75">
      <c r="A17" s="1" t="s">
        <v>20</v>
      </c>
      <c r="B17" s="3">
        <v>5558</v>
      </c>
      <c r="C17" s="2">
        <v>0.74</v>
      </c>
      <c r="D17" s="2"/>
      <c r="E17" s="2" t="s">
        <v>176</v>
      </c>
      <c r="F17" s="17"/>
      <c r="G17" s="17"/>
      <c r="H17" s="13"/>
      <c r="I17" s="17"/>
      <c r="J17" s="8"/>
      <c r="K17" s="8"/>
    </row>
    <row r="18" spans="1:11" ht="15.75">
      <c r="A18" s="1" t="s">
        <v>21</v>
      </c>
      <c r="B18" s="3">
        <v>5357</v>
      </c>
      <c r="C18" s="2">
        <v>0.71</v>
      </c>
      <c r="D18" s="2"/>
      <c r="E18" s="2" t="s">
        <v>176</v>
      </c>
      <c r="G18" s="17"/>
      <c r="H18" s="13"/>
      <c r="J18" s="8"/>
      <c r="K18" s="8"/>
    </row>
    <row r="19" spans="8:11" ht="15.75">
      <c r="H19" s="13"/>
      <c r="I19" s="17"/>
      <c r="J19" s="8"/>
      <c r="K19" s="8"/>
    </row>
    <row r="20" spans="1:11" ht="26.25">
      <c r="A20" s="4" t="s">
        <v>27</v>
      </c>
      <c r="B20" s="3">
        <v>413881</v>
      </c>
      <c r="C20" s="2">
        <v>54.85</v>
      </c>
      <c r="D20" s="2">
        <v>4</v>
      </c>
      <c r="E20" s="2"/>
      <c r="H20" s="13"/>
      <c r="J20" s="8"/>
      <c r="K20" s="8"/>
    </row>
    <row r="21" spans="8:11" ht="15.75">
      <c r="H21" s="13"/>
      <c r="I21" s="17"/>
      <c r="J21" s="8"/>
      <c r="K21" s="8"/>
    </row>
    <row r="22" spans="1:5" ht="12.75">
      <c r="A22" s="1" t="s">
        <v>42</v>
      </c>
      <c r="B22" s="3">
        <v>5558</v>
      </c>
      <c r="C22" s="2">
        <v>0.74</v>
      </c>
      <c r="D22" s="2"/>
      <c r="E22" s="2"/>
    </row>
    <row r="24" spans="1:5" ht="12.75">
      <c r="A24" s="4" t="s">
        <v>43</v>
      </c>
      <c r="B24" s="3">
        <v>5558</v>
      </c>
      <c r="C24" s="2">
        <v>0.74</v>
      </c>
      <c r="D24" s="2"/>
      <c r="E24" s="2" t="s">
        <v>69</v>
      </c>
    </row>
    <row r="28" ht="12.75">
      <c r="A28" s="5"/>
    </row>
    <row r="30" spans="1:5" ht="12.75">
      <c r="A30" s="1" t="s">
        <v>38</v>
      </c>
      <c r="B30" s="3">
        <v>7435</v>
      </c>
      <c r="C30" s="2">
        <v>0.25</v>
      </c>
      <c r="D30" s="2"/>
      <c r="E30" s="2"/>
    </row>
    <row r="32" spans="1:5" ht="25.5">
      <c r="A32" s="4" t="s">
        <v>39</v>
      </c>
      <c r="B32" s="3">
        <v>7435</v>
      </c>
      <c r="C32" s="2">
        <v>0.25</v>
      </c>
      <c r="D32" s="2"/>
      <c r="E32" s="2"/>
    </row>
    <row r="34" spans="1:5" ht="12.75">
      <c r="A34" s="1" t="s">
        <v>42</v>
      </c>
      <c r="B34" s="3">
        <v>87614</v>
      </c>
      <c r="C34" s="2">
        <v>2.99</v>
      </c>
      <c r="D34" s="2"/>
      <c r="E34" s="2"/>
    </row>
    <row r="36" spans="1:5" ht="12.75">
      <c r="A36" s="4" t="s">
        <v>43</v>
      </c>
      <c r="B36" s="3">
        <v>87614</v>
      </c>
      <c r="C36" s="2">
        <v>2.99</v>
      </c>
      <c r="D36" s="2"/>
      <c r="E36" s="2"/>
    </row>
    <row r="38" spans="1:5" ht="12.75">
      <c r="A38" s="1" t="s">
        <v>44</v>
      </c>
      <c r="B38" s="3">
        <v>3848</v>
      </c>
      <c r="C38" s="2">
        <v>0.13</v>
      </c>
      <c r="D38" s="2"/>
      <c r="E38" s="2"/>
    </row>
    <row r="40" spans="1:5" ht="12.75">
      <c r="A40" s="4" t="s">
        <v>45</v>
      </c>
      <c r="B40" s="3">
        <v>3848</v>
      </c>
      <c r="C40" s="2">
        <v>0.13</v>
      </c>
      <c r="D40" s="2"/>
      <c r="E40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5"/>
  <sheetViews>
    <sheetView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5" max="5" width="6.140625" style="0" customWidth="1"/>
    <col min="6" max="6" width="7.421875" style="0" customWidth="1"/>
    <col min="7" max="7" width="11.00390625" style="0" customWidth="1"/>
    <col min="13" max="13" width="14.140625" style="0" customWidth="1"/>
  </cols>
  <sheetData>
    <row r="1" spans="1:10" ht="18">
      <c r="A1" t="s">
        <v>72</v>
      </c>
      <c r="C1" t="s">
        <v>70</v>
      </c>
      <c r="E1" s="9">
        <v>8</v>
      </c>
      <c r="G1" t="s">
        <v>64</v>
      </c>
      <c r="I1" s="9">
        <v>5</v>
      </c>
      <c r="J1" s="9"/>
    </row>
    <row r="2" spans="7:27" ht="18">
      <c r="G2" t="s">
        <v>163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26.25">
      <c r="A3" s="1" t="s">
        <v>54</v>
      </c>
      <c r="B3" s="3">
        <v>243309</v>
      </c>
      <c r="C3" s="2">
        <v>23.81</v>
      </c>
      <c r="D3" s="2">
        <v>3</v>
      </c>
      <c r="E3" s="2" t="s">
        <v>106</v>
      </c>
      <c r="F3" s="13" t="s">
        <v>66</v>
      </c>
      <c r="G3" s="17">
        <f>B3+B5+B7+B8</f>
        <v>386138</v>
      </c>
      <c r="H3" s="17">
        <f>G3*Totale!G3</f>
        <v>386138</v>
      </c>
      <c r="I3" s="11">
        <f>H3*100/$H$15</f>
        <v>37.792678474778484</v>
      </c>
      <c r="J3" s="17">
        <f>IF(I3&gt;=8,H3,0)</f>
        <v>386138</v>
      </c>
      <c r="K3" s="11">
        <f>J3*100/$J$15</f>
        <v>41.71605623821078</v>
      </c>
      <c r="L3" s="10">
        <f>J3/$J$16</f>
        <v>3.3372917098803843</v>
      </c>
      <c r="M3" s="17">
        <f>IF(J3=MAX($J$3:$J$13),0,J3)</f>
        <v>386138</v>
      </c>
      <c r="N3" s="10">
        <f>IF(J3&lt;MAX($J$3:$J$13),M3/$M$16,$I$1)</f>
        <v>2.2256177340242194</v>
      </c>
      <c r="O3" s="10">
        <f>IF(MAX($L$3:$L$13)&gt;=$I$1,L3,N3)</f>
        <v>2.2256177340242194</v>
      </c>
      <c r="P3" s="15">
        <f>INT(O3)</f>
        <v>2</v>
      </c>
      <c r="Q3" s="15">
        <f>P3+S3+U3+W3+Y3+AA3</f>
        <v>2</v>
      </c>
      <c r="R3" s="10">
        <f>O3-P3</f>
        <v>0.22561773402421936</v>
      </c>
      <c r="S3">
        <f>IF($P$15&lt;$E$1,1,0)*IF(R3=MAX($R$3:$R$13),1,0)</f>
        <v>0</v>
      </c>
      <c r="T3" s="10">
        <f>IF(S3=1,0,R3)</f>
        <v>0.22561773402421936</v>
      </c>
      <c r="U3">
        <f>IF($S$15&lt;$E$1,1,0)*IF(T3=MAX($T$3:$T$15),1,0)</f>
        <v>0</v>
      </c>
      <c r="V3" s="10">
        <f>IF(U3=1,0,T3)</f>
        <v>0.22561773402421936</v>
      </c>
      <c r="W3">
        <f>IF($U$15&lt;$E$1,1,0)*IF(V3=MAX($V$3:$V$13),1,0)</f>
        <v>0</v>
      </c>
      <c r="X3" s="10">
        <f>IF(W3=1,0,V3)</f>
        <v>0.22561773402421936</v>
      </c>
      <c r="Y3">
        <f>IF(W$15&lt;$E$1,1,0)*IF(X3=MAX(X$3:X$13),1,0)</f>
        <v>0</v>
      </c>
      <c r="Z3" s="10">
        <f>IF(Y3=1,0,X3)</f>
        <v>0.22561773402421936</v>
      </c>
      <c r="AA3">
        <f>IF(Y$15&lt;$E$1,1,0)*IF(Z3=MAX(Z$3:Z$13),1,0)</f>
        <v>0</v>
      </c>
    </row>
    <row r="4" spans="1:26" ht="15.75">
      <c r="A4" s="1" t="s">
        <v>2</v>
      </c>
      <c r="B4" s="3">
        <v>90561</v>
      </c>
      <c r="C4" s="2">
        <v>8.86</v>
      </c>
      <c r="D4" s="2">
        <v>1</v>
      </c>
      <c r="E4" s="2" t="s">
        <v>175</v>
      </c>
      <c r="F4" s="13"/>
      <c r="G4" s="17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15.75">
      <c r="A5" s="1" t="s">
        <v>55</v>
      </c>
      <c r="B5" s="3">
        <v>89094</v>
      </c>
      <c r="C5" s="2">
        <v>8.72</v>
      </c>
      <c r="D5" s="2">
        <v>1</v>
      </c>
      <c r="E5" s="2" t="s">
        <v>106</v>
      </c>
      <c r="F5" s="13" t="s">
        <v>174</v>
      </c>
      <c r="G5" s="17">
        <f>B4+B6</f>
        <v>134354</v>
      </c>
      <c r="H5" s="17">
        <f>G5*Totale!G5</f>
        <v>134354</v>
      </c>
      <c r="I5" s="11">
        <f>H5*100/$H$15</f>
        <v>13.149696543205767</v>
      </c>
      <c r="J5" s="17">
        <f>IF(I5&gt;=8,H5,0)</f>
        <v>134354</v>
      </c>
      <c r="K5" s="11">
        <f>J5*100/$J$15</f>
        <v>14.514808228738357</v>
      </c>
      <c r="L5" s="10">
        <f>J5/$J$16</f>
        <v>1.1611871672543732</v>
      </c>
      <c r="M5" s="17">
        <f>IF(J5=MAX($J$3:$J$13),0,J5)</f>
        <v>134354</v>
      </c>
      <c r="N5" s="10">
        <f>IF(J5&lt;MAX($J$3:$J$13),M5/$M$16,$I$1)</f>
        <v>0.7743880297642034</v>
      </c>
      <c r="O5" s="10">
        <f>IF(MAX($L$3:$L$13)&gt;=$I$1,L5,N5)</f>
        <v>0.7743880297642034</v>
      </c>
      <c r="P5" s="15">
        <f>INT(O5)</f>
        <v>0</v>
      </c>
      <c r="Q5" s="15">
        <f>P5+S5+U5+W5+Y5+AA5</f>
        <v>1</v>
      </c>
      <c r="R5" s="10">
        <f>O5-P5</f>
        <v>0.7743880297642034</v>
      </c>
      <c r="S5">
        <f>IF($P$15&lt;$E$1,1,0)*IF(R5=MAX($R$3:$R$13),1,0)</f>
        <v>1</v>
      </c>
      <c r="T5" s="10">
        <f>IF(S5=1,0,R5)</f>
        <v>0</v>
      </c>
      <c r="U5">
        <f>IF($S$15&lt;$E$1,1,0)*IF(T5=MAX($T$3:$T$15),1,0)</f>
        <v>0</v>
      </c>
      <c r="V5" s="10">
        <f>IF(U5=1,0,T5)</f>
        <v>0</v>
      </c>
      <c r="W5">
        <f>IF($U$15&lt;$E$1,1,0)*IF(V5=MAX($V$3:$V$13),1,0)</f>
        <v>0</v>
      </c>
      <c r="X5" s="10">
        <f>IF(W5=1,0,V5)</f>
        <v>0</v>
      </c>
      <c r="Y5">
        <f>IF(W$15&lt;$E$1,1,0)*IF(X5=MAX(X$3:X$13),1,0)</f>
        <v>0</v>
      </c>
      <c r="Z5" s="10">
        <f>IF(Y5=1,0,X5)</f>
        <v>0</v>
      </c>
      <c r="AA5">
        <f>IF(Y$15&lt;$E$1,1,0)*IF(Z5=MAX(Z$3:Z$13),1,0)</f>
        <v>0</v>
      </c>
    </row>
    <row r="6" spans="1:26" ht="26.25">
      <c r="A6" s="1" t="s">
        <v>56</v>
      </c>
      <c r="B6" s="3">
        <v>43793</v>
      </c>
      <c r="C6" s="2">
        <v>4.29</v>
      </c>
      <c r="D6" s="2"/>
      <c r="E6" s="2" t="s">
        <v>175</v>
      </c>
      <c r="F6" s="13"/>
      <c r="G6" s="17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15.75">
      <c r="A7" s="1" t="s">
        <v>5</v>
      </c>
      <c r="B7" s="3">
        <v>27558</v>
      </c>
      <c r="C7" s="2">
        <v>2.7</v>
      </c>
      <c r="D7" s="2"/>
      <c r="E7" s="2" t="s">
        <v>106</v>
      </c>
      <c r="F7" s="13" t="s">
        <v>65</v>
      </c>
      <c r="G7" s="17">
        <f>B14+B15+B17+B19</f>
        <v>405142</v>
      </c>
      <c r="H7" s="17">
        <f>G7*Totale!G7</f>
        <v>405142</v>
      </c>
      <c r="I7" s="11">
        <f>H7*100/$H$15</f>
        <v>39.652666514636486</v>
      </c>
      <c r="J7" s="17">
        <f>IF(I7&gt;=8,H7,0)</f>
        <v>405142</v>
      </c>
      <c r="K7" s="11">
        <f>J7*100/$J$15</f>
        <v>43.76913553305086</v>
      </c>
      <c r="L7" s="10">
        <f>J7/$J$16</f>
        <v>3.5015384083523475</v>
      </c>
      <c r="M7" s="17">
        <f>IF(J7=MAX($J$3:$J$13),0,J7)</f>
        <v>0</v>
      </c>
      <c r="N7" s="10">
        <f>IF(J7&lt;MAX($J$3:$J$13),M7/$M$16,$I$1)</f>
        <v>5</v>
      </c>
      <c r="O7" s="10">
        <f>IF(MAX($L$3:$L$13)&gt;=$I$1,L7,N7)</f>
        <v>5</v>
      </c>
      <c r="P7" s="15">
        <f>INT(O7)</f>
        <v>5</v>
      </c>
      <c r="Q7" s="15">
        <f>P7+S7+U7+W7+Y7+AA7</f>
        <v>5</v>
      </c>
      <c r="R7" s="10">
        <f>O7-P7</f>
        <v>0</v>
      </c>
      <c r="S7">
        <f>IF($P$15&lt;$E$1,1,0)*IF(R7=MAX($R$3:$R$13),1,0)</f>
        <v>0</v>
      </c>
      <c r="T7" s="10">
        <f>IF(S7=1,0,R7)</f>
        <v>0</v>
      </c>
      <c r="U7">
        <f>IF($S$15&lt;$E$1,1,0)*IF(T7=MAX($T$3:$T$15),1,0)</f>
        <v>0</v>
      </c>
      <c r="V7" s="10">
        <f>IF(U7=1,0,T7)</f>
        <v>0</v>
      </c>
      <c r="W7">
        <f>IF($U$15&lt;$E$1,1,0)*IF(V7=MAX($V$3:$V$13),1,0)</f>
        <v>0</v>
      </c>
      <c r="X7" s="10">
        <f>IF(W7=1,0,V7)</f>
        <v>0</v>
      </c>
      <c r="Y7">
        <f>IF(W$15&lt;$E$1,1,0)*IF(X7=MAX(X$3:X$13),1,0)</f>
        <v>0</v>
      </c>
      <c r="Z7" s="10">
        <f>IF(Y7=1,0,X7)</f>
        <v>0</v>
      </c>
      <c r="AA7">
        <f>IF(Y$15&lt;$E$1,1,0)*IF(Z7=MAX(Z$3:Z$13),1,0)</f>
        <v>0</v>
      </c>
    </row>
    <row r="8" spans="1:26" ht="15.75">
      <c r="A8" s="1" t="s">
        <v>3</v>
      </c>
      <c r="B8" s="3">
        <v>26177</v>
      </c>
      <c r="C8" s="2">
        <v>2.56</v>
      </c>
      <c r="D8" s="2"/>
      <c r="E8" s="2" t="s">
        <v>106</v>
      </c>
      <c r="F8" s="13"/>
      <c r="G8" s="17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15.75">
      <c r="A9" s="1" t="s">
        <v>8</v>
      </c>
      <c r="B9" s="3">
        <v>18734</v>
      </c>
      <c r="C9" s="2">
        <v>1.83</v>
      </c>
      <c r="D9" s="2"/>
      <c r="E9" s="2" t="s">
        <v>69</v>
      </c>
      <c r="F9" s="13" t="s">
        <v>17</v>
      </c>
      <c r="G9" s="17">
        <f>B16</f>
        <v>61697</v>
      </c>
      <c r="H9" s="17">
        <f>G9*Totale!G9</f>
        <v>61697</v>
      </c>
      <c r="I9" s="11">
        <f>H9*100/$H$15</f>
        <v>6.038501478379254</v>
      </c>
      <c r="J9" s="17">
        <f>IF(I9&gt;=8,H9,0)</f>
        <v>0</v>
      </c>
      <c r="K9" s="11">
        <f>J9*100/$J$15</f>
        <v>0</v>
      </c>
      <c r="L9" s="10">
        <f>J9/$J$16</f>
        <v>0</v>
      </c>
      <c r="M9" s="17">
        <f>IF(J9=MAX($J$3:$J$13),0,J9)</f>
        <v>0</v>
      </c>
      <c r="N9" s="10">
        <f>IF(J9&lt;MAX($J$3:$J$13),M9/$M$16,$I$1)</f>
        <v>0</v>
      </c>
      <c r="O9" s="10">
        <f>IF(MAX($L$3:$L$13)&gt;=$I$1,L9,N9)</f>
        <v>0</v>
      </c>
      <c r="P9" s="15">
        <f>INT(O9)</f>
        <v>0</v>
      </c>
      <c r="Q9" s="15">
        <f>P9+S9+U9+W9+Y9+AA9</f>
        <v>0</v>
      </c>
      <c r="R9" s="10">
        <f>O9-P9</f>
        <v>0</v>
      </c>
      <c r="S9">
        <f>IF($P$15&lt;$E$1,1,0)*IF(R9=MAX($R$3:$R$13),1,0)</f>
        <v>0</v>
      </c>
      <c r="T9" s="10">
        <f>IF(S9=1,0,R9)</f>
        <v>0</v>
      </c>
      <c r="U9">
        <f>IF($S$15&lt;$E$1,1,0)*IF(T9=MAX($T$3:$T$15),1,0)</f>
        <v>0</v>
      </c>
      <c r="V9" s="10">
        <f>IF(U9=1,0,T9)</f>
        <v>0</v>
      </c>
      <c r="W9">
        <f>IF($U$15&lt;$E$1,1,0)*IF(V9=MAX($V$3:$V$13),1,0)</f>
        <v>0</v>
      </c>
      <c r="X9" s="10">
        <f>IF(W9=1,0,V9)</f>
        <v>0</v>
      </c>
      <c r="Y9">
        <f>IF(W$15&lt;$E$1,1,0)*IF(X9=MAX(X$3:X$13),1,0)</f>
        <v>0</v>
      </c>
      <c r="Z9" s="10">
        <f>IF(Y9=1,0,X9)</f>
        <v>0</v>
      </c>
      <c r="AA9">
        <f>IF(Y$15&lt;$E$1,1,0)*IF(Z9=MAX(Z$3:Z$13),1,0)</f>
        <v>0</v>
      </c>
    </row>
    <row r="10" spans="1:26" ht="15.75">
      <c r="A10" s="1" t="s">
        <v>7</v>
      </c>
      <c r="B10" s="3">
        <v>5244</v>
      </c>
      <c r="C10" s="2">
        <v>0.51</v>
      </c>
      <c r="D10" s="2"/>
      <c r="E10" s="2" t="s">
        <v>69</v>
      </c>
      <c r="F10" s="13"/>
      <c r="G10" s="17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5:27" ht="15.75">
      <c r="E11" s="2"/>
      <c r="F11" s="13" t="s">
        <v>53</v>
      </c>
      <c r="G11" s="17">
        <f>B18+B20</f>
        <v>10418</v>
      </c>
      <c r="H11" s="17">
        <f>G11*Totale!G11</f>
        <v>10418</v>
      </c>
      <c r="I11" s="11">
        <f>H11*100/$H$15</f>
        <v>1.0196461481393757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1:26" ht="26.25">
      <c r="A12" s="4" t="s">
        <v>14</v>
      </c>
      <c r="B12" s="3">
        <v>544470</v>
      </c>
      <c r="C12" s="2">
        <v>53.29</v>
      </c>
      <c r="D12" s="2">
        <v>5</v>
      </c>
      <c r="F12" s="13"/>
      <c r="G12" s="17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5:27" ht="15.75">
      <c r="E13" s="2"/>
      <c r="F13" s="13" t="s">
        <v>68</v>
      </c>
      <c r="G13" s="17">
        <f>B9+B10</f>
        <v>23978</v>
      </c>
      <c r="H13" s="17">
        <f>G13*Totale!G13</f>
        <v>23978.000000000065</v>
      </c>
      <c r="I13" s="11">
        <f>H13*100/$H$15</f>
        <v>2.3468108408606274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1:26" ht="15">
      <c r="A14" s="1" t="s">
        <v>15</v>
      </c>
      <c r="B14" s="3">
        <v>245308</v>
      </c>
      <c r="C14" s="2">
        <v>24.01</v>
      </c>
      <c r="D14" s="2">
        <v>2</v>
      </c>
      <c r="E14" s="6" t="s">
        <v>111</v>
      </c>
      <c r="G14" s="17"/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1:38" ht="25.5">
      <c r="A15" s="1" t="s">
        <v>16</v>
      </c>
      <c r="B15" s="3">
        <v>115512</v>
      </c>
      <c r="C15" s="2">
        <v>11.31</v>
      </c>
      <c r="D15" s="2">
        <v>1</v>
      </c>
      <c r="E15" s="2" t="s">
        <v>111</v>
      </c>
      <c r="F15" s="7" t="s">
        <v>67</v>
      </c>
      <c r="G15" s="18">
        <f>SUM(G1:G13)</f>
        <v>1021727</v>
      </c>
      <c r="H15" s="18">
        <f>SUM(H1:H13)</f>
        <v>1021727.0000000001</v>
      </c>
      <c r="I15" s="12">
        <f>SUM(I3:I13)</f>
        <v>100</v>
      </c>
      <c r="J15" s="18">
        <f>SUM(J1:J13)</f>
        <v>925634</v>
      </c>
      <c r="K15" s="18">
        <f>SUM(K1:K13)</f>
        <v>100</v>
      </c>
      <c r="L15" s="18"/>
      <c r="M15" s="18">
        <f>SUM(M1:M13)</f>
        <v>520492</v>
      </c>
      <c r="N15" s="18"/>
      <c r="O15" s="18"/>
      <c r="P15" s="18">
        <f>SUM(P1:P13)</f>
        <v>7</v>
      </c>
      <c r="Q15" s="18">
        <f>SUM(Q1:Q13)</f>
        <v>8</v>
      </c>
      <c r="R15" s="7"/>
      <c r="S15" s="18">
        <f>P15+SUM(S1:S13)</f>
        <v>8</v>
      </c>
      <c r="T15" s="18"/>
      <c r="U15" s="18">
        <f>S15+SUM(U1:U13)</f>
        <v>8</v>
      </c>
      <c r="V15" s="18"/>
      <c r="W15" s="18">
        <f>U15+SUM(W1:W13)</f>
        <v>8</v>
      </c>
      <c r="X15" s="18"/>
      <c r="Y15" s="18">
        <f>W15+SUM(Y1:Y13)</f>
        <v>8</v>
      </c>
      <c r="Z15" s="18"/>
      <c r="AA15" s="18">
        <f>Y15+SUM(AA1:AA13)</f>
        <v>8</v>
      </c>
      <c r="AB15" s="17"/>
      <c r="AC15" s="17"/>
      <c r="AG15" s="8"/>
      <c r="AH15" s="8"/>
      <c r="AI15" s="8"/>
      <c r="AJ15" s="8"/>
      <c r="AK15" s="8"/>
      <c r="AL15" s="8"/>
    </row>
    <row r="16" spans="1:13" ht="12.75">
      <c r="A16" s="1" t="s">
        <v>17</v>
      </c>
      <c r="B16" s="3">
        <v>61697</v>
      </c>
      <c r="C16" s="2">
        <v>6.04</v>
      </c>
      <c r="D16" s="2"/>
      <c r="E16" s="2" t="s">
        <v>112</v>
      </c>
      <c r="G16" s="17"/>
      <c r="H16" s="7" t="s">
        <v>168</v>
      </c>
      <c r="I16" s="7"/>
      <c r="J16" s="7">
        <f>INT(J15/$E$1)</f>
        <v>115704</v>
      </c>
      <c r="K16" s="7"/>
      <c r="M16" s="7">
        <f>INT(M15/($E$1-$I$1))</f>
        <v>173497</v>
      </c>
    </row>
    <row r="17" spans="1:11" ht="15.75">
      <c r="A17" s="1" t="s">
        <v>18</v>
      </c>
      <c r="B17" s="3">
        <v>39015</v>
      </c>
      <c r="C17" s="2">
        <v>3.82</v>
      </c>
      <c r="D17" s="2"/>
      <c r="E17" s="2" t="s">
        <v>111</v>
      </c>
      <c r="F17" s="17"/>
      <c r="G17" s="17"/>
      <c r="H17" s="13"/>
      <c r="I17" s="17"/>
      <c r="J17" s="8"/>
      <c r="K17" s="8"/>
    </row>
    <row r="18" spans="1:11" ht="26.25">
      <c r="A18" s="1" t="s">
        <v>20</v>
      </c>
      <c r="B18" s="3">
        <v>5593</v>
      </c>
      <c r="C18" s="2">
        <v>0.55</v>
      </c>
      <c r="D18" s="2"/>
      <c r="E18" s="2" t="s">
        <v>176</v>
      </c>
      <c r="G18" s="17"/>
      <c r="H18" s="13"/>
      <c r="J18" s="8"/>
      <c r="K18" s="8"/>
    </row>
    <row r="19" spans="1:11" ht="26.25">
      <c r="A19" s="1" t="s">
        <v>19</v>
      </c>
      <c r="B19" s="3">
        <v>5307</v>
      </c>
      <c r="C19" s="2">
        <v>0.52</v>
      </c>
      <c r="D19" s="2"/>
      <c r="E19" s="2" t="s">
        <v>111</v>
      </c>
      <c r="G19" s="17"/>
      <c r="H19" s="13"/>
      <c r="I19" s="17"/>
      <c r="J19" s="8"/>
      <c r="K19" s="8"/>
    </row>
    <row r="20" spans="1:11" ht="12.75">
      <c r="A20" s="1" t="s">
        <v>21</v>
      </c>
      <c r="B20" s="3">
        <v>4825</v>
      </c>
      <c r="C20" s="2">
        <v>0.47</v>
      </c>
      <c r="D20" s="2"/>
      <c r="E20" s="2" t="s">
        <v>176</v>
      </c>
      <c r="K20" s="8"/>
    </row>
    <row r="21" ht="12.75">
      <c r="K21" s="8"/>
    </row>
    <row r="22" spans="1:5" ht="25.5">
      <c r="A22" s="4" t="s">
        <v>27</v>
      </c>
      <c r="B22" s="3">
        <v>477257</v>
      </c>
      <c r="C22" s="2">
        <v>46.71</v>
      </c>
      <c r="D22" s="2">
        <v>3</v>
      </c>
      <c r="E22" s="2"/>
    </row>
    <row r="25" spans="1:5" ht="12.75">
      <c r="A25" s="4"/>
      <c r="B25" s="3"/>
      <c r="C25" s="2"/>
      <c r="D25" s="2"/>
      <c r="E25" s="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7" max="7" width="9.8515625" style="0" customWidth="1"/>
  </cols>
  <sheetData>
    <row r="1" spans="1:10" ht="18">
      <c r="A1" t="s">
        <v>75</v>
      </c>
      <c r="C1" t="s">
        <v>70</v>
      </c>
      <c r="E1" s="9">
        <v>21</v>
      </c>
      <c r="G1" t="s">
        <v>64</v>
      </c>
      <c r="I1" s="9">
        <v>12</v>
      </c>
      <c r="J1" s="9"/>
    </row>
    <row r="2" spans="7:27" ht="18">
      <c r="G2" t="s">
        <v>163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26.25">
      <c r="A3" s="1" t="s">
        <v>54</v>
      </c>
      <c r="B3" s="3">
        <v>835997</v>
      </c>
      <c r="C3" s="2">
        <v>30.56</v>
      </c>
      <c r="D3" s="2">
        <v>7</v>
      </c>
      <c r="E3" s="2" t="s">
        <v>106</v>
      </c>
      <c r="F3" s="13" t="s">
        <v>66</v>
      </c>
      <c r="G3" s="17">
        <f>B3+B4+B7+B8+B11</f>
        <v>1229347</v>
      </c>
      <c r="H3" s="17">
        <f>G3*Totale!G3</f>
        <v>1229347</v>
      </c>
      <c r="I3" s="11">
        <f>H3*100/$H$15</f>
        <v>44.82063135865889</v>
      </c>
      <c r="J3" s="17">
        <f>IF(I3&gt;=8,H3,0)</f>
        <v>1229347</v>
      </c>
      <c r="K3" s="11">
        <f>J3*100/$J$15</f>
        <v>49.21734876242697</v>
      </c>
      <c r="L3" s="10">
        <f>J3/$J$16</f>
        <v>10.335684619394327</v>
      </c>
      <c r="M3" s="17">
        <f>IF(J3=MAX($J$3:$J$13),0,J3)</f>
        <v>0</v>
      </c>
      <c r="N3" s="10">
        <f>IF(J3&lt;MAX($J$3:$J$13),M3/$M$16,$I$1)</f>
        <v>12</v>
      </c>
      <c r="O3" s="10">
        <f>IF(MAX($L$3:$L$13)&gt;=$I$1,L3,N3)</f>
        <v>12</v>
      </c>
      <c r="P3" s="15">
        <f>INT(O3)</f>
        <v>12</v>
      </c>
      <c r="Q3" s="15">
        <f>P3+S3+U3+W3+Y3+AA3</f>
        <v>12</v>
      </c>
      <c r="R3" s="10">
        <f>O3-P3</f>
        <v>0</v>
      </c>
      <c r="S3">
        <f>IF($P$15&lt;$E$1,1,0)*IF(R3=MAX($R$3:$R$13),1,0)</f>
        <v>0</v>
      </c>
      <c r="T3" s="10">
        <f>IF(S3=1,0,R3)</f>
        <v>0</v>
      </c>
      <c r="U3">
        <f>IF($S$15&lt;$E$1,1,0)*IF(T3=MAX($T$3:$T$15),1,0)</f>
        <v>0</v>
      </c>
      <c r="V3" s="10">
        <f>IF(U3=1,0,T3)</f>
        <v>0</v>
      </c>
      <c r="W3">
        <f>IF($U$15&lt;$E$1,1,0)*IF(V3=MAX($V$3:$V$13),1,0)</f>
        <v>0</v>
      </c>
      <c r="X3" s="10">
        <f>IF(W3=1,0,V3)</f>
        <v>0</v>
      </c>
      <c r="Y3">
        <f>IF(W$15&lt;$E$1,1,0)*IF(X3=MAX(X$3:X$13),1,0)</f>
        <v>0</v>
      </c>
      <c r="Z3" s="10">
        <f>IF(Y3=1,0,X3)</f>
        <v>0</v>
      </c>
      <c r="AA3">
        <f>IF(Y$15&lt;$E$1,1,0)*IF(Z3=MAX(Z$3:Z$13),1,0)</f>
        <v>0</v>
      </c>
    </row>
    <row r="4" spans="1:26" ht="26.25">
      <c r="A4" s="1" t="s">
        <v>55</v>
      </c>
      <c r="B4" s="3">
        <v>257368</v>
      </c>
      <c r="C4" s="2">
        <v>9.41</v>
      </c>
      <c r="D4" s="2">
        <v>2</v>
      </c>
      <c r="E4" s="2" t="s">
        <v>106</v>
      </c>
      <c r="F4" s="13"/>
      <c r="G4" s="17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15.75">
      <c r="A5" s="1" t="s">
        <v>2</v>
      </c>
      <c r="B5" s="3">
        <v>197031</v>
      </c>
      <c r="C5" s="2">
        <v>7.2</v>
      </c>
      <c r="D5" s="2">
        <v>2</v>
      </c>
      <c r="E5" s="2" t="s">
        <v>175</v>
      </c>
      <c r="F5" s="13" t="s">
        <v>174</v>
      </c>
      <c r="G5" s="17">
        <f>B5+B6</f>
        <v>354418</v>
      </c>
      <c r="H5" s="17">
        <f>G5*Totale!G5</f>
        <v>354418</v>
      </c>
      <c r="I5" s="11">
        <f>H5*100/$H$15</f>
        <v>12.921688119687255</v>
      </c>
      <c r="J5" s="17">
        <f>IF(I5&gt;=8,H5,0)</f>
        <v>354418</v>
      </c>
      <c r="K5" s="11">
        <f>J5*100/$J$15</f>
        <v>14.189251947319873</v>
      </c>
      <c r="L5" s="10">
        <f>J5/$J$16</f>
        <v>2.9797548384927106</v>
      </c>
      <c r="M5" s="17">
        <f>IF(J5=MAX($J$3:$J$13),0,J5)</f>
        <v>354418</v>
      </c>
      <c r="N5" s="10">
        <f>IF(J5&lt;MAX($J$3:$J$13),M5/$M$16,$I$1)</f>
        <v>2.5147085952688415</v>
      </c>
      <c r="O5" s="10">
        <f>IF(MAX($L$3:$L$13)&gt;=$I$1,L5,N5)</f>
        <v>2.5147085952688415</v>
      </c>
      <c r="P5" s="15">
        <f>INT(O5)</f>
        <v>2</v>
      </c>
      <c r="Q5" s="15">
        <f>P5+S5+U5+W5+Y5+AA5</f>
        <v>3</v>
      </c>
      <c r="R5" s="10">
        <f>O5-P5</f>
        <v>0.5147085952688415</v>
      </c>
      <c r="S5">
        <f>IF($P$15&lt;$E$1,1,0)*IF(R5=MAX($R$3:$R$13),1,0)</f>
        <v>1</v>
      </c>
      <c r="T5" s="10">
        <f>IF(S5=1,0,R5)</f>
        <v>0</v>
      </c>
      <c r="U5">
        <f>IF($S$15&lt;$E$1,1,0)*IF(T5=MAX($T$3:$T$15),1,0)</f>
        <v>0</v>
      </c>
      <c r="V5" s="10">
        <f>IF(U5=1,0,T5)</f>
        <v>0</v>
      </c>
      <c r="W5">
        <f>IF($U$15&lt;$E$1,1,0)*IF(V5=MAX($V$3:$V$13),1,0)</f>
        <v>0</v>
      </c>
      <c r="X5" s="10">
        <f>IF(W5=1,0,V5)</f>
        <v>0</v>
      </c>
      <c r="Y5">
        <f>IF(W$15&lt;$E$1,1,0)*IF(X5=MAX(X$3:X$13),1,0)</f>
        <v>0</v>
      </c>
      <c r="Z5" s="10">
        <f>IF(Y5=1,0,X5)</f>
        <v>0</v>
      </c>
      <c r="AA5">
        <f>IF(Y$15&lt;$E$1,1,0)*IF(Z5=MAX(Z$3:Z$13),1,0)</f>
        <v>0</v>
      </c>
    </row>
    <row r="6" spans="1:26" ht="26.25">
      <c r="A6" s="1" t="s">
        <v>56</v>
      </c>
      <c r="B6" s="3">
        <v>157387</v>
      </c>
      <c r="C6" s="2">
        <v>5.75</v>
      </c>
      <c r="D6" s="2">
        <v>1</v>
      </c>
      <c r="E6" s="2" t="s">
        <v>175</v>
      </c>
      <c r="F6" s="13"/>
      <c r="G6" s="17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26.25">
      <c r="A7" s="1" t="s">
        <v>5</v>
      </c>
      <c r="B7" s="3">
        <v>65971</v>
      </c>
      <c r="C7" s="2">
        <v>2.41</v>
      </c>
      <c r="D7" s="2"/>
      <c r="E7" s="2" t="s">
        <v>106</v>
      </c>
      <c r="F7" s="13" t="s">
        <v>65</v>
      </c>
      <c r="G7" s="17">
        <f>B16+B17+B19+B21</f>
        <v>914027</v>
      </c>
      <c r="H7" s="17">
        <f>G7*Totale!G7</f>
        <v>914027</v>
      </c>
      <c r="I7" s="11">
        <f>H7*100/$H$15</f>
        <v>33.32441305738812</v>
      </c>
      <c r="J7" s="17">
        <f>IF(I7&gt;=8,H7,0)</f>
        <v>914027</v>
      </c>
      <c r="K7" s="11">
        <f>J7*100/$J$15</f>
        <v>36.59339929025315</v>
      </c>
      <c r="L7" s="10">
        <f>J7/$J$16</f>
        <v>7.68464461670394</v>
      </c>
      <c r="M7" s="17">
        <f>IF(J7=MAX($J$3:$J$13),0,J7)</f>
        <v>914027</v>
      </c>
      <c r="N7" s="10">
        <f>IF(J7&lt;MAX($J$3:$J$13),M7/$M$16,$I$1)</f>
        <v>6.485312690686685</v>
      </c>
      <c r="O7" s="10">
        <f>IF(MAX($L$3:$L$13)&gt;=$I$1,L7,N7)</f>
        <v>6.485312690686685</v>
      </c>
      <c r="P7" s="15">
        <f>INT(O7)</f>
        <v>6</v>
      </c>
      <c r="Q7" s="15">
        <f>P7+S7+U7+W7+Y7+AA7</f>
        <v>6</v>
      </c>
      <c r="R7" s="10">
        <f>O7-P7</f>
        <v>0.48531269068668514</v>
      </c>
      <c r="S7">
        <f>IF($P$15&lt;$E$1,1,0)*IF(R7=MAX($R$3:$R$13),1,0)</f>
        <v>0</v>
      </c>
      <c r="T7" s="10">
        <f>IF(S7=1,0,R7)</f>
        <v>0.48531269068668514</v>
      </c>
      <c r="U7">
        <f>IF($S$15&lt;$E$1,1,0)*IF(T7=MAX($T$3:$T$15),1,0)</f>
        <v>0</v>
      </c>
      <c r="V7" s="10">
        <f>IF(U7=1,0,T7)</f>
        <v>0.48531269068668514</v>
      </c>
      <c r="W7">
        <f>IF($U$15&lt;$E$1,1,0)*IF(V7=MAX($V$3:$V$13),1,0)</f>
        <v>0</v>
      </c>
      <c r="X7" s="10">
        <f>IF(W7=1,0,V7)</f>
        <v>0.48531269068668514</v>
      </c>
      <c r="Y7">
        <f>IF(W$15&lt;$E$1,1,0)*IF(X7=MAX(X$3:X$13),1,0)</f>
        <v>0</v>
      </c>
      <c r="Z7" s="10">
        <f>IF(Y7=1,0,X7)</f>
        <v>0.48531269068668514</v>
      </c>
      <c r="AA7">
        <f>IF(Y$15&lt;$E$1,1,0)*IF(Z7=MAX(Z$3:Z$13),1,0)</f>
        <v>0</v>
      </c>
    </row>
    <row r="8" spans="1:26" ht="26.25">
      <c r="A8" s="1" t="s">
        <v>3</v>
      </c>
      <c r="B8" s="3">
        <v>62816</v>
      </c>
      <c r="C8" s="2">
        <v>2.3</v>
      </c>
      <c r="D8" s="2"/>
      <c r="E8" s="2" t="s">
        <v>106</v>
      </c>
      <c r="F8" s="13"/>
      <c r="G8" s="17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15.75">
      <c r="A9" s="1" t="s">
        <v>8</v>
      </c>
      <c r="B9" s="3">
        <v>27528</v>
      </c>
      <c r="C9" s="2">
        <v>1.01</v>
      </c>
      <c r="D9" s="2"/>
      <c r="E9" s="2" t="s">
        <v>69</v>
      </c>
      <c r="F9" s="13" t="s">
        <v>17</v>
      </c>
      <c r="G9" s="17">
        <f>B18</f>
        <v>159263</v>
      </c>
      <c r="H9" s="17">
        <f>G9*Totale!G9</f>
        <v>159263</v>
      </c>
      <c r="I9" s="11">
        <f>H9*100/$H$15</f>
        <v>5.80655275693038</v>
      </c>
      <c r="J9" s="17">
        <f>IF(I9&gt;=8,H9,0)</f>
        <v>0</v>
      </c>
      <c r="K9" s="11">
        <f>J9*100/$J$15</f>
        <v>0</v>
      </c>
      <c r="L9" s="10">
        <f>J9/$J$16</f>
        <v>0</v>
      </c>
      <c r="M9" s="17">
        <f>IF(J9=MAX($J$3:$J$13),0,J9)</f>
        <v>0</v>
      </c>
      <c r="N9" s="10">
        <f>IF(J9&lt;MAX($J$3:$J$13),M9/$M$16,$I$1)</f>
        <v>0</v>
      </c>
      <c r="O9" s="10">
        <f>IF(MAX($L$3:$L$13)&gt;=$I$1,L9,N9)</f>
        <v>0</v>
      </c>
      <c r="P9" s="15">
        <f>INT(O9)</f>
        <v>0</v>
      </c>
      <c r="Q9" s="15">
        <f>P9+S9+U9+W9+Y9+AA9</f>
        <v>0</v>
      </c>
      <c r="R9" s="10">
        <f>O9-P9</f>
        <v>0</v>
      </c>
      <c r="S9">
        <f>IF($P$15&lt;$E$1,1,0)*IF(R9=MAX($R$3:$R$13),1,0)</f>
        <v>0</v>
      </c>
      <c r="T9" s="10">
        <f>IF(S9=1,0,R9)</f>
        <v>0</v>
      </c>
      <c r="U9">
        <f>IF($S$15&lt;$E$1,1,0)*IF(T9=MAX($T$3:$T$15),1,0)</f>
        <v>0</v>
      </c>
      <c r="V9" s="10">
        <f>IF(U9=1,0,T9)</f>
        <v>0</v>
      </c>
      <c r="W9">
        <f>IF($U$15&lt;$E$1,1,0)*IF(V9=MAX($V$3:$V$13),1,0)</f>
        <v>0</v>
      </c>
      <c r="X9" s="10">
        <f>IF(W9=1,0,V9)</f>
        <v>0</v>
      </c>
      <c r="Y9">
        <f>IF(W$15&lt;$E$1,1,0)*IF(X9=MAX(X$3:X$13),1,0)</f>
        <v>0</v>
      </c>
      <c r="Z9" s="10">
        <f>IF(Y9=1,0,X9)</f>
        <v>0</v>
      </c>
      <c r="AA9">
        <f>IF(Y$15&lt;$E$1,1,0)*IF(Z9=MAX(Z$3:Z$13),1,0)</f>
        <v>0</v>
      </c>
    </row>
    <row r="10" spans="1:26" ht="26.25">
      <c r="A10" s="1" t="s">
        <v>7</v>
      </c>
      <c r="B10" s="3">
        <v>9409</v>
      </c>
      <c r="C10" s="2">
        <v>0.34</v>
      </c>
      <c r="D10" s="2"/>
      <c r="E10" s="2" t="s">
        <v>69</v>
      </c>
      <c r="F10" s="13"/>
      <c r="G10" s="17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1:27" ht="26.25">
      <c r="A11" s="1" t="s">
        <v>58</v>
      </c>
      <c r="B11" s="3">
        <v>7195</v>
      </c>
      <c r="C11" s="2">
        <v>0.26</v>
      </c>
      <c r="D11" s="2"/>
      <c r="E11" s="2" t="s">
        <v>106</v>
      </c>
      <c r="F11" s="13" t="s">
        <v>53</v>
      </c>
      <c r="G11" s="17">
        <f>B20+B22</f>
        <v>25915</v>
      </c>
      <c r="H11" s="17">
        <f>G11*Totale!G11</f>
        <v>25915</v>
      </c>
      <c r="I11" s="11">
        <f>H11*100/$H$15</f>
        <v>0.9448322252867948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1:26" ht="15.75">
      <c r="A12" s="1" t="s">
        <v>57</v>
      </c>
      <c r="B12" s="3">
        <v>4974</v>
      </c>
      <c r="C12" s="2">
        <v>0.18</v>
      </c>
      <c r="D12" s="2"/>
      <c r="E12" s="2" t="s">
        <v>69</v>
      </c>
      <c r="F12" s="13"/>
      <c r="G12" s="17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6:27" ht="15.75">
      <c r="F13" s="13" t="s">
        <v>68</v>
      </c>
      <c r="G13" s="17">
        <f>SUM(B9:B12)+B23</f>
        <v>59845</v>
      </c>
      <c r="H13" s="17">
        <f>G13*Totale!G13</f>
        <v>59845.00000000016</v>
      </c>
      <c r="I13" s="11">
        <f>H13*100/$H$15</f>
        <v>2.1818824820485583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1:26" ht="25.5">
      <c r="A14" s="4" t="s">
        <v>14</v>
      </c>
      <c r="B14" s="3">
        <v>1625676</v>
      </c>
      <c r="C14" s="2">
        <v>59.43</v>
      </c>
      <c r="D14" s="2">
        <v>12</v>
      </c>
      <c r="E14" s="2"/>
      <c r="G14" s="17"/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6:34" ht="12.75">
      <c r="F15" s="7" t="s">
        <v>67</v>
      </c>
      <c r="G15" s="18">
        <f>SUM(G1:G13)</f>
        <v>2742815</v>
      </c>
      <c r="H15" s="18">
        <f>SUM(H1:H13)</f>
        <v>2742815</v>
      </c>
      <c r="I15" s="12">
        <f>SUM(I3:I13)</f>
        <v>100.00000000000001</v>
      </c>
      <c r="J15" s="18">
        <f>SUM(J1:J13)</f>
        <v>2497792</v>
      </c>
      <c r="K15" s="18">
        <f>SUM(K1:K13)</f>
        <v>100</v>
      </c>
      <c r="L15" s="18"/>
      <c r="M15" s="18">
        <f>SUM(M1:M13)</f>
        <v>1268445</v>
      </c>
      <c r="N15" s="18"/>
      <c r="O15" s="18"/>
      <c r="P15" s="18">
        <f>SUM(P1:P13)</f>
        <v>20</v>
      </c>
      <c r="Q15" s="18">
        <f>SUM(Q1:Q13)</f>
        <v>21</v>
      </c>
      <c r="R15" s="7"/>
      <c r="S15" s="18">
        <f>P15+SUM(S1:S13)</f>
        <v>21</v>
      </c>
      <c r="T15" s="18"/>
      <c r="U15" s="18">
        <f>S15+SUM(U1:U13)</f>
        <v>21</v>
      </c>
      <c r="V15" s="18"/>
      <c r="W15" s="18">
        <f>U15+SUM(W1:W13)</f>
        <v>21</v>
      </c>
      <c r="X15" s="18"/>
      <c r="Y15" s="18">
        <f>W15+SUM(Y1:Y13)</f>
        <v>21</v>
      </c>
      <c r="Z15" s="18"/>
      <c r="AA15" s="18">
        <f>Y15+SUM(AA1:AA13)</f>
        <v>21</v>
      </c>
      <c r="AB15" s="17"/>
      <c r="AC15" s="17"/>
      <c r="AG15" s="8"/>
      <c r="AH15" s="8"/>
    </row>
    <row r="16" spans="1:13" ht="12.75">
      <c r="A16" s="1" t="s">
        <v>15</v>
      </c>
      <c r="B16" s="3">
        <v>515338</v>
      </c>
      <c r="C16" s="2">
        <v>18.84</v>
      </c>
      <c r="D16" s="2">
        <v>4</v>
      </c>
      <c r="E16" s="2" t="s">
        <v>111</v>
      </c>
      <c r="G16" s="17"/>
      <c r="H16" s="7" t="s">
        <v>168</v>
      </c>
      <c r="I16" s="7"/>
      <c r="J16" s="7">
        <f>INT(J15/$E$1)</f>
        <v>118942</v>
      </c>
      <c r="K16" s="7"/>
      <c r="M16" s="7">
        <f>INT(M15/($E$1-$I$1))</f>
        <v>140938</v>
      </c>
    </row>
    <row r="17" spans="1:11" ht="26.25">
      <c r="A17" s="1" t="s">
        <v>16</v>
      </c>
      <c r="B17" s="3">
        <v>281733</v>
      </c>
      <c r="C17" s="2">
        <v>10.3</v>
      </c>
      <c r="D17" s="2">
        <v>3</v>
      </c>
      <c r="E17" s="2" t="s">
        <v>111</v>
      </c>
      <c r="F17" s="17"/>
      <c r="G17" s="17"/>
      <c r="H17" s="13"/>
      <c r="I17" s="17"/>
      <c r="J17" s="8"/>
      <c r="K17" s="8"/>
    </row>
    <row r="18" spans="1:11" ht="15.75">
      <c r="A18" s="1" t="s">
        <v>17</v>
      </c>
      <c r="B18" s="3">
        <v>159263</v>
      </c>
      <c r="C18" s="2">
        <v>5.82</v>
      </c>
      <c r="D18" s="2">
        <v>1</v>
      </c>
      <c r="E18" s="2" t="s">
        <v>112</v>
      </c>
      <c r="G18" s="17"/>
      <c r="H18" s="13"/>
      <c r="J18" s="8"/>
      <c r="K18" s="8"/>
    </row>
    <row r="19" spans="1:11" ht="15.75">
      <c r="A19" s="1" t="s">
        <v>18</v>
      </c>
      <c r="B19" s="3">
        <v>104916</v>
      </c>
      <c r="C19" s="2">
        <v>3.84</v>
      </c>
      <c r="D19" s="2">
        <v>1</v>
      </c>
      <c r="E19" s="2" t="s">
        <v>111</v>
      </c>
      <c r="G19" s="17"/>
      <c r="H19" s="13"/>
      <c r="I19" s="17"/>
      <c r="J19" s="8"/>
      <c r="K19" s="8"/>
    </row>
    <row r="20" spans="1:11" ht="25.5">
      <c r="A20" s="1" t="s">
        <v>20</v>
      </c>
      <c r="B20" s="3">
        <v>14436</v>
      </c>
      <c r="C20" s="2">
        <v>0.53</v>
      </c>
      <c r="D20" s="2"/>
      <c r="E20" s="2" t="s">
        <v>176</v>
      </c>
      <c r="K20" s="8"/>
    </row>
    <row r="21" spans="1:11" ht="25.5">
      <c r="A21" s="1" t="s">
        <v>19</v>
      </c>
      <c r="B21" s="3">
        <v>12040</v>
      </c>
      <c r="C21" s="2">
        <v>0.44</v>
      </c>
      <c r="D21" s="2"/>
      <c r="E21" s="2" t="s">
        <v>111</v>
      </c>
      <c r="K21" s="8"/>
    </row>
    <row r="22" spans="1:5" ht="25.5">
      <c r="A22" s="1" t="s">
        <v>21</v>
      </c>
      <c r="B22" s="3">
        <v>11479</v>
      </c>
      <c r="C22" s="2">
        <v>0.42</v>
      </c>
      <c r="D22" s="2"/>
      <c r="E22" s="2" t="s">
        <v>176</v>
      </c>
    </row>
    <row r="23" spans="1:5" ht="12.75">
      <c r="A23" s="1" t="s">
        <v>62</v>
      </c>
      <c r="B23" s="3">
        <v>10739</v>
      </c>
      <c r="C23" s="2">
        <v>0.39</v>
      </c>
      <c r="D23" s="2"/>
      <c r="E23" s="2" t="s">
        <v>69</v>
      </c>
    </row>
    <row r="25" spans="1:5" ht="38.25">
      <c r="A25" s="4" t="s">
        <v>27</v>
      </c>
      <c r="B25" s="3">
        <v>1109944</v>
      </c>
      <c r="C25" s="2">
        <v>40.57</v>
      </c>
      <c r="D25" s="2">
        <v>9</v>
      </c>
      <c r="E25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27"/>
  <sheetViews>
    <sheetView workbookViewId="0" topLeftCell="A1">
      <selection activeCell="A10" sqref="A10"/>
    </sheetView>
  </sheetViews>
  <sheetFormatPr defaultColWidth="9.140625" defaultRowHeight="12.75"/>
  <cols>
    <col min="7" max="7" width="11.140625" style="0" customWidth="1"/>
  </cols>
  <sheetData>
    <row r="1" spans="1:10" ht="18">
      <c r="A1" t="s">
        <v>77</v>
      </c>
      <c r="C1" t="s">
        <v>137</v>
      </c>
      <c r="E1" s="9">
        <v>18</v>
      </c>
      <c r="G1" t="s">
        <v>64</v>
      </c>
      <c r="I1" s="9">
        <v>10</v>
      </c>
      <c r="J1" s="9"/>
    </row>
    <row r="2" spans="7:27" ht="18">
      <c r="G2" t="s">
        <v>163</v>
      </c>
      <c r="H2" t="s">
        <v>164</v>
      </c>
      <c r="I2" s="8" t="s">
        <v>165</v>
      </c>
      <c r="J2" t="s">
        <v>167</v>
      </c>
      <c r="K2" t="s">
        <v>173</v>
      </c>
      <c r="L2" t="s">
        <v>161</v>
      </c>
      <c r="M2" t="s">
        <v>169</v>
      </c>
      <c r="N2" t="s">
        <v>170</v>
      </c>
      <c r="O2" t="s">
        <v>171</v>
      </c>
      <c r="P2" s="9" t="s">
        <v>121</v>
      </c>
      <c r="Q2" s="9" t="s">
        <v>123</v>
      </c>
      <c r="R2" t="s">
        <v>122</v>
      </c>
      <c r="S2" t="s">
        <v>125</v>
      </c>
      <c r="T2" t="s">
        <v>124</v>
      </c>
      <c r="U2" t="s">
        <v>126</v>
      </c>
      <c r="V2" t="s">
        <v>127</v>
      </c>
      <c r="W2" t="s">
        <v>128</v>
      </c>
      <c r="X2" t="s">
        <v>127</v>
      </c>
      <c r="Y2" t="s">
        <v>129</v>
      </c>
      <c r="Z2" t="s">
        <v>130</v>
      </c>
      <c r="AA2" t="s">
        <v>131</v>
      </c>
    </row>
    <row r="3" spans="1:27" ht="51.75">
      <c r="A3" s="1" t="s">
        <v>54</v>
      </c>
      <c r="B3" s="3">
        <v>693313</v>
      </c>
      <c r="C3" s="2">
        <v>29.84</v>
      </c>
      <c r="D3" s="2">
        <v>6</v>
      </c>
      <c r="E3" s="2" t="s">
        <v>106</v>
      </c>
      <c r="F3" s="13" t="s">
        <v>66</v>
      </c>
      <c r="G3" s="17">
        <f>B3+B5+B7+B8+B13</f>
        <v>1013571</v>
      </c>
      <c r="H3" s="17">
        <f>G3*Totale!G3</f>
        <v>1013571</v>
      </c>
      <c r="I3" s="11">
        <f>H3*100/$H$15</f>
        <v>43.55009569994865</v>
      </c>
      <c r="J3" s="17">
        <f>IF(I3&gt;=8,H3,0)</f>
        <v>1013571</v>
      </c>
      <c r="K3" s="11">
        <f>J3*100/$J$15</f>
        <v>47.74362972191931</v>
      </c>
      <c r="L3" s="10">
        <f>J3/$J$16</f>
        <v>8.593881686606014</v>
      </c>
      <c r="M3" s="17">
        <f>IF(J3=MAX($J$3:$J$13),0,J3)</f>
        <v>0</v>
      </c>
      <c r="N3" s="10">
        <f>IF(J3&lt;MAX($J$3:$J$13),M3/$M$16,$I$1)</f>
        <v>10</v>
      </c>
      <c r="O3" s="10">
        <f>IF(MAX($L$3:$L$13)&gt;=$I$1,L3,N3)</f>
        <v>10</v>
      </c>
      <c r="P3" s="15">
        <f>INT(O3)</f>
        <v>10</v>
      </c>
      <c r="Q3" s="15">
        <f>P3+S3+U3+W3+Y3+AA3</f>
        <v>10</v>
      </c>
      <c r="R3" s="10">
        <f>O3-P3</f>
        <v>0</v>
      </c>
      <c r="S3">
        <f>IF($P$15&lt;$E$1,1,0)*IF(R3=MAX($R$3:$R$13),1,0)</f>
        <v>0</v>
      </c>
      <c r="T3" s="10">
        <f>IF(S3=1,0,R3)</f>
        <v>0</v>
      </c>
      <c r="U3">
        <f>IF($S$15&lt;$E$1,1,0)*IF(T3=MAX($T$3:$T$15),1,0)</f>
        <v>0</v>
      </c>
      <c r="V3" s="10">
        <f>IF(U3=1,0,T3)</f>
        <v>0</v>
      </c>
      <c r="W3">
        <f>IF($U$15&lt;$E$1,1,0)*IF(V3=MAX($V$3:$V$13),1,0)</f>
        <v>0</v>
      </c>
      <c r="X3" s="10">
        <f>IF(W3=1,0,V3)</f>
        <v>0</v>
      </c>
      <c r="Y3">
        <f>IF(W$15&lt;$E$1,1,0)*IF(X3=MAX(X$3:X$13),1,0)</f>
        <v>0</v>
      </c>
      <c r="Z3" s="10">
        <f>IF(Y3=1,0,X3)</f>
        <v>0</v>
      </c>
      <c r="AA3">
        <f>IF(Y$15&lt;$E$1,1,0)*IF(Z3=MAX(Z$3:Z$13),1,0)</f>
        <v>0</v>
      </c>
    </row>
    <row r="4" spans="1:26" ht="26.25">
      <c r="A4" s="1" t="s">
        <v>2</v>
      </c>
      <c r="B4" s="3">
        <v>258207</v>
      </c>
      <c r="C4" s="2">
        <v>11.11</v>
      </c>
      <c r="D4" s="2">
        <v>2</v>
      </c>
      <c r="E4" s="2" t="s">
        <v>175</v>
      </c>
      <c r="F4" s="13"/>
      <c r="G4" s="17"/>
      <c r="H4" s="17"/>
      <c r="I4" s="11"/>
      <c r="J4" s="17"/>
      <c r="K4" s="17"/>
      <c r="L4" s="10"/>
      <c r="M4" s="17"/>
      <c r="N4" s="10"/>
      <c r="O4" s="10"/>
      <c r="P4" s="15"/>
      <c r="Q4" s="15"/>
      <c r="R4" s="10"/>
      <c r="T4" s="10"/>
      <c r="V4" s="10"/>
      <c r="X4" s="10"/>
      <c r="Z4" s="10"/>
    </row>
    <row r="5" spans="1:27" ht="39">
      <c r="A5" s="1" t="s">
        <v>55</v>
      </c>
      <c r="B5" s="3">
        <v>209710</v>
      </c>
      <c r="C5" s="2">
        <v>9.03</v>
      </c>
      <c r="D5" s="2">
        <v>2</v>
      </c>
      <c r="E5" s="2" t="s">
        <v>106</v>
      </c>
      <c r="F5" s="13" t="s">
        <v>174</v>
      </c>
      <c r="G5" s="17">
        <f>B4+B6</f>
        <v>372370</v>
      </c>
      <c r="H5" s="17">
        <f>G5*Totale!G5</f>
        <v>372370</v>
      </c>
      <c r="I5" s="11">
        <f>H5*100/$H$15</f>
        <v>15.999618315628483</v>
      </c>
      <c r="J5" s="17">
        <f>IF(I5&gt;=8,H5,0)</f>
        <v>372370</v>
      </c>
      <c r="K5" s="11">
        <f>J5*100/$J$15</f>
        <v>17.540256577537335</v>
      </c>
      <c r="L5" s="10">
        <f>J5/$J$16</f>
        <v>3.1572565943988944</v>
      </c>
      <c r="M5" s="17">
        <f>IF(J5=MAX($J$3:$J$13),0,J5)</f>
        <v>372370</v>
      </c>
      <c r="N5" s="10">
        <f>IF(J5&lt;MAX($J$3:$J$13),M5/$M$16,$I$1)</f>
        <v>2.6852766620273885</v>
      </c>
      <c r="O5" s="10">
        <f>IF(MAX($L$3:$L$13)&gt;=$I$1,L5,N5)</f>
        <v>2.6852766620273885</v>
      </c>
      <c r="P5" s="15">
        <f>INT(O5)</f>
        <v>2</v>
      </c>
      <c r="Q5" s="15">
        <f>P5+S5+U5+W5+Y5+AA5</f>
        <v>3</v>
      </c>
      <c r="R5" s="10">
        <f>O5-P5</f>
        <v>0.6852766620273885</v>
      </c>
      <c r="S5">
        <f>IF($P$15&lt;$E$1,1,0)*IF(R5=MAX($R$3:$R$13),1,0)</f>
        <v>1</v>
      </c>
      <c r="T5" s="10">
        <f>IF(S5=1,0,R5)</f>
        <v>0</v>
      </c>
      <c r="U5">
        <f>IF($S$15&lt;$E$1,1,0)*IF(T5=MAX($T$3:$T$15),1,0)</f>
        <v>0</v>
      </c>
      <c r="V5" s="10">
        <f>IF(U5=1,0,T5)</f>
        <v>0</v>
      </c>
      <c r="W5">
        <f>IF($U$15&lt;$E$1,1,0)*IF(V5=MAX($V$3:$V$13),1,0)</f>
        <v>0</v>
      </c>
      <c r="X5" s="10">
        <f>IF(W5=1,0,V5)</f>
        <v>0</v>
      </c>
      <c r="Y5">
        <f>IF(W$15&lt;$E$1,1,0)*IF(X5=MAX(X$3:X$13),1,0)</f>
        <v>0</v>
      </c>
      <c r="Z5" s="10">
        <f>IF(Y5=1,0,X5)</f>
        <v>0</v>
      </c>
      <c r="AA5">
        <f>IF(Y$15&lt;$E$1,1,0)*IF(Z5=MAX(Z$3:Z$13),1,0)</f>
        <v>0</v>
      </c>
    </row>
    <row r="6" spans="1:26" ht="51.75">
      <c r="A6" s="1" t="s">
        <v>56</v>
      </c>
      <c r="B6" s="3">
        <v>114163</v>
      </c>
      <c r="C6" s="2">
        <v>4.91</v>
      </c>
      <c r="D6" s="2">
        <v>1</v>
      </c>
      <c r="E6" s="2" t="s">
        <v>175</v>
      </c>
      <c r="F6" s="13"/>
      <c r="G6" s="17"/>
      <c r="H6" s="17"/>
      <c r="I6" s="11"/>
      <c r="J6" s="17"/>
      <c r="K6" s="17"/>
      <c r="L6" s="10"/>
      <c r="M6" s="17"/>
      <c r="N6" s="10"/>
      <c r="O6" s="10"/>
      <c r="P6" s="15"/>
      <c r="Q6" s="15"/>
      <c r="R6" s="10"/>
      <c r="T6" s="10"/>
      <c r="V6" s="10"/>
      <c r="X6" s="10"/>
      <c r="Z6" s="10"/>
    </row>
    <row r="7" spans="1:27" ht="39">
      <c r="A7" s="1" t="s">
        <v>3</v>
      </c>
      <c r="B7" s="3">
        <v>56307</v>
      </c>
      <c r="C7" s="2">
        <v>2.42</v>
      </c>
      <c r="D7" s="2"/>
      <c r="E7" s="2" t="s">
        <v>106</v>
      </c>
      <c r="F7" s="13" t="s">
        <v>65</v>
      </c>
      <c r="G7" s="17">
        <f>B17+B18+B20+B21</f>
        <v>737004</v>
      </c>
      <c r="H7" s="17">
        <f>G7*Totale!G7</f>
        <v>737004</v>
      </c>
      <c r="I7" s="11">
        <f>H7*100/$H$15</f>
        <v>31.666843991437158</v>
      </c>
      <c r="J7" s="17">
        <f>IF(I7&gt;=8,H7,0)</f>
        <v>737004</v>
      </c>
      <c r="K7" s="11">
        <f>J7*100/$J$15</f>
        <v>34.716113700543346</v>
      </c>
      <c r="L7" s="10">
        <f>J7/$J$16</f>
        <v>6.248921070704844</v>
      </c>
      <c r="M7" s="17">
        <f>IF(J7=MAX($J$3:$J$13),0,J7)</f>
        <v>737004</v>
      </c>
      <c r="N7" s="10">
        <f>IF(J7&lt;MAX($J$3:$J$13),M7/$M$16,$I$1)</f>
        <v>5.3147666058512595</v>
      </c>
      <c r="O7" s="10">
        <f>IF(MAX($L$3:$L$13)&gt;=$I$1,L7,N7)</f>
        <v>5.3147666058512595</v>
      </c>
      <c r="P7" s="15">
        <f>INT(O7)</f>
        <v>5</v>
      </c>
      <c r="Q7" s="15">
        <f>P7+S7+U7+W7+Y7+AA7</f>
        <v>5</v>
      </c>
      <c r="R7" s="10">
        <f>O7-P7</f>
        <v>0.3147666058512595</v>
      </c>
      <c r="S7">
        <f>IF($P$15&lt;$E$1,1,0)*IF(R7=MAX($R$3:$R$13),1,0)</f>
        <v>0</v>
      </c>
      <c r="T7" s="10">
        <f>IF(S7=1,0,R7)</f>
        <v>0.3147666058512595</v>
      </c>
      <c r="U7">
        <f>IF($S$15&lt;$E$1,1,0)*IF(T7=MAX($T$3:$T$15),1,0)</f>
        <v>0</v>
      </c>
      <c r="V7" s="10">
        <f>IF(U7=1,0,T7)</f>
        <v>0.3147666058512595</v>
      </c>
      <c r="W7">
        <f>IF($U$15&lt;$E$1,1,0)*IF(V7=MAX($V$3:$V$13),1,0)</f>
        <v>0</v>
      </c>
      <c r="X7" s="10">
        <f>IF(W7=1,0,V7)</f>
        <v>0.3147666058512595</v>
      </c>
      <c r="Y7">
        <f>IF(W$15&lt;$E$1,1,0)*IF(X7=MAX(X$3:X$13),1,0)</f>
        <v>0</v>
      </c>
      <c r="Z7" s="10">
        <f>IF(Y7=1,0,X7)</f>
        <v>0.3147666058512595</v>
      </c>
      <c r="AA7">
        <f>IF(Y$15&lt;$E$1,1,0)*IF(Z7=MAX(Z$3:Z$13),1,0)</f>
        <v>0</v>
      </c>
    </row>
    <row r="8" spans="1:26" ht="51.75">
      <c r="A8" s="1" t="s">
        <v>5</v>
      </c>
      <c r="B8" s="3">
        <v>50181</v>
      </c>
      <c r="C8" s="2">
        <v>2.16</v>
      </c>
      <c r="D8" s="2"/>
      <c r="E8" s="2" t="s">
        <v>106</v>
      </c>
      <c r="F8" s="13"/>
      <c r="G8" s="17"/>
      <c r="H8" s="17"/>
      <c r="I8" s="11"/>
      <c r="J8" s="17"/>
      <c r="K8" s="17"/>
      <c r="L8" s="10"/>
      <c r="M8" s="17"/>
      <c r="N8" s="10"/>
      <c r="O8" s="10"/>
      <c r="P8" s="15"/>
      <c r="Q8" s="15"/>
      <c r="R8" s="10"/>
      <c r="T8" s="10"/>
      <c r="V8" s="10"/>
      <c r="X8" s="10"/>
      <c r="Z8" s="10"/>
    </row>
    <row r="9" spans="1:27" ht="26.25">
      <c r="A9" s="1" t="s">
        <v>8</v>
      </c>
      <c r="B9" s="3">
        <v>17886</v>
      </c>
      <c r="C9" s="2">
        <v>0.77</v>
      </c>
      <c r="D9" s="2"/>
      <c r="E9" s="2" t="s">
        <v>69</v>
      </c>
      <c r="F9" s="13" t="s">
        <v>17</v>
      </c>
      <c r="G9" s="17">
        <f>B19</f>
        <v>139879</v>
      </c>
      <c r="H9" s="17">
        <f>G9*Totale!G9</f>
        <v>139879</v>
      </c>
      <c r="I9" s="11">
        <f>H9*100/$H$15</f>
        <v>6.010179687869046</v>
      </c>
      <c r="J9" s="17">
        <f>IF(I9&gt;=8,H9,0)</f>
        <v>0</v>
      </c>
      <c r="K9" s="11">
        <f>J9*100/$J$15</f>
        <v>0</v>
      </c>
      <c r="L9" s="10">
        <f>J9/$J$16</f>
        <v>0</v>
      </c>
      <c r="M9" s="17">
        <f>IF(J9=MAX($J$3:$J$13),0,J9)</f>
        <v>0</v>
      </c>
      <c r="N9" s="10">
        <f>IF(J9&lt;MAX($J$3:$J$13),M9/$M$16,$I$1)</f>
        <v>0</v>
      </c>
      <c r="O9" s="10">
        <f>IF(MAX($L$3:$L$13)&gt;=$I$1,L9,N9)</f>
        <v>0</v>
      </c>
      <c r="P9" s="15">
        <f>INT(O9)</f>
        <v>0</v>
      </c>
      <c r="Q9" s="15">
        <f>P9+S9+U9+W9+Y9+AA9</f>
        <v>0</v>
      </c>
      <c r="R9" s="10">
        <f>O9-P9</f>
        <v>0</v>
      </c>
      <c r="S9">
        <f>IF($P$15&lt;$E$1,1,0)*IF(R9=MAX($R$3:$R$13),1,0)</f>
        <v>0</v>
      </c>
      <c r="T9" s="10">
        <f>IF(S9=1,0,R9)</f>
        <v>0</v>
      </c>
      <c r="U9">
        <f>IF($S$15&lt;$E$1,1,0)*IF(T9=MAX($T$3:$T$15),1,0)</f>
        <v>0</v>
      </c>
      <c r="V9" s="10">
        <f>IF(U9=1,0,T9)</f>
        <v>0</v>
      </c>
      <c r="W9">
        <f>IF($U$15&lt;$E$1,1,0)*IF(V9=MAX($V$3:$V$13),1,0)</f>
        <v>0</v>
      </c>
      <c r="X9" s="10">
        <f>IF(W9=1,0,V9)</f>
        <v>0</v>
      </c>
      <c r="Y9">
        <f>IF(W$15&lt;$E$1,1,0)*IF(X9=MAX(X$3:X$13),1,0)</f>
        <v>0</v>
      </c>
      <c r="Z9" s="10">
        <f>IF(Y9=1,0,X9)</f>
        <v>0</v>
      </c>
      <c r="AA9">
        <f>IF(Y$15&lt;$E$1,1,0)*IF(Z9=MAX(Z$3:Z$13),1,0)</f>
        <v>0</v>
      </c>
    </row>
    <row r="10" spans="1:26" ht="39">
      <c r="A10" s="1" t="s">
        <v>7</v>
      </c>
      <c r="B10" s="3">
        <v>8966</v>
      </c>
      <c r="C10" s="2">
        <v>0.39</v>
      </c>
      <c r="D10" s="2"/>
      <c r="E10" s="2" t="s">
        <v>69</v>
      </c>
      <c r="F10" s="13"/>
      <c r="G10" s="17"/>
      <c r="H10" s="17"/>
      <c r="I10" s="11"/>
      <c r="J10" s="17"/>
      <c r="K10" s="17"/>
      <c r="L10" s="10"/>
      <c r="M10" s="17"/>
      <c r="N10" s="10"/>
      <c r="O10" s="10"/>
      <c r="P10" s="15"/>
      <c r="Q10" s="15"/>
      <c r="R10" s="10"/>
      <c r="T10" s="10"/>
      <c r="V10" s="10"/>
      <c r="X10" s="10"/>
      <c r="Z10" s="10"/>
    </row>
    <row r="11" spans="1:27" ht="39">
      <c r="A11" s="1" t="s">
        <v>11</v>
      </c>
      <c r="B11" s="3">
        <v>6498</v>
      </c>
      <c r="C11" s="2">
        <v>0.28</v>
      </c>
      <c r="D11" s="2"/>
      <c r="E11" s="2" t="s">
        <v>69</v>
      </c>
      <c r="F11" s="13" t="s">
        <v>53</v>
      </c>
      <c r="G11" s="17">
        <f>B22+B23</f>
        <v>22467</v>
      </c>
      <c r="H11" s="17">
        <f>G11*Totale!G11</f>
        <v>22467</v>
      </c>
      <c r="I11" s="11">
        <f>H11*100/$H$15</f>
        <v>0.9653393793732716</v>
      </c>
      <c r="J11" s="17">
        <f>IF(I11&gt;=8,H11,0)</f>
        <v>0</v>
      </c>
      <c r="K11" s="11">
        <f>J11*100/$J$15</f>
        <v>0</v>
      </c>
      <c r="L11" s="10">
        <f>J11/$J$16</f>
        <v>0</v>
      </c>
      <c r="M11" s="17">
        <f>IF(J11=MAX($J$3:$J$13),0,J11)</f>
        <v>0</v>
      </c>
      <c r="N11" s="10">
        <f>IF(J11&lt;MAX($J$3:$J$13),M11/$M$16,$I$1)</f>
        <v>0</v>
      </c>
      <c r="O11" s="10">
        <f>IF(MAX($L$3:$L$13)&gt;=$I$1,L11,N11)</f>
        <v>0</v>
      </c>
      <c r="P11" s="15">
        <f>INT(O11)</f>
        <v>0</v>
      </c>
      <c r="Q11" s="15">
        <f>P11+S11+U11+W11+Y11+AA11</f>
        <v>0</v>
      </c>
      <c r="R11" s="10">
        <f>O11-P11</f>
        <v>0</v>
      </c>
      <c r="S11">
        <f>IF($P$15&lt;$E$1,1,0)*IF(R11=MAX($R$3:$R$13),1,0)</f>
        <v>0</v>
      </c>
      <c r="T11" s="10">
        <f>IF(S11=1,0,R11)</f>
        <v>0</v>
      </c>
      <c r="U11">
        <f>IF($S$15&lt;$E$1,1,0)*IF(T11=MAX($T$3:$T$15),1,0)</f>
        <v>0</v>
      </c>
      <c r="V11" s="10">
        <f>IF(U11=1,0,T11)</f>
        <v>0</v>
      </c>
      <c r="W11">
        <f>IF($U$15&lt;$E$1,1,0)*IF(V11=MAX($V$3:$V$13),1,0)</f>
        <v>0</v>
      </c>
      <c r="X11" s="10">
        <f>IF(W11=1,0,V11)</f>
        <v>0</v>
      </c>
      <c r="Y11">
        <f>IF(W$15&lt;$E$1,1,0)*IF(X11=MAX(X$3:X$13),1,0)</f>
        <v>0</v>
      </c>
      <c r="Z11" s="10">
        <f>IF(Y11=1,0,X11)</f>
        <v>0</v>
      </c>
      <c r="AA11">
        <f>IF(Y$15&lt;$E$1,1,0)*IF(Z11=MAX(Z$3:Z$13),1,0)</f>
        <v>0</v>
      </c>
    </row>
    <row r="12" spans="1:26" ht="15.75">
      <c r="A12" s="1" t="s">
        <v>57</v>
      </c>
      <c r="B12" s="3">
        <v>4667</v>
      </c>
      <c r="C12" s="2">
        <v>0.2</v>
      </c>
      <c r="D12" s="2"/>
      <c r="E12" s="2" t="s">
        <v>69</v>
      </c>
      <c r="F12" s="13"/>
      <c r="G12" s="17"/>
      <c r="H12" s="17"/>
      <c r="I12" s="11"/>
      <c r="J12" s="17"/>
      <c r="K12" s="17"/>
      <c r="L12" s="10"/>
      <c r="M12" s="17"/>
      <c r="N12" s="10"/>
      <c r="O12" s="10"/>
      <c r="P12" s="16"/>
      <c r="Q12" s="16"/>
      <c r="T12" s="10"/>
      <c r="V12" s="10"/>
      <c r="X12" s="10"/>
      <c r="Z12" s="10"/>
    </row>
    <row r="13" spans="1:27" ht="51.75">
      <c r="A13" s="1" t="s">
        <v>58</v>
      </c>
      <c r="B13" s="3">
        <v>4060</v>
      </c>
      <c r="C13" s="2">
        <v>0.17</v>
      </c>
      <c r="D13" s="2"/>
      <c r="E13" s="2" t="s">
        <v>106</v>
      </c>
      <c r="F13" s="13" t="s">
        <v>68</v>
      </c>
      <c r="G13" s="17">
        <f>SUM(B9:B13)+0.02</f>
        <v>42077.02</v>
      </c>
      <c r="H13" s="17">
        <f>G13*Totale!G13</f>
        <v>42077.020000000106</v>
      </c>
      <c r="I13" s="11">
        <f>H13*100/$H$15</f>
        <v>1.8079229257433942</v>
      </c>
      <c r="J13" s="17">
        <v>0</v>
      </c>
      <c r="K13" s="11">
        <f>J13*100/$J$15</f>
        <v>0</v>
      </c>
      <c r="L13" s="10">
        <f>J13/$J$16</f>
        <v>0</v>
      </c>
      <c r="M13" s="17">
        <f>IF(J13=MAX($J$3:$J$13),0,J13)</f>
        <v>0</v>
      </c>
      <c r="N13" s="10">
        <f>IF(J13&lt;MAX($J$3:$J$13),M13/$M$16,$I$1)</f>
        <v>0</v>
      </c>
      <c r="O13" s="10">
        <f>IF(MAX($L$3:$L$13)&gt;=$I$1,L13,N13)</f>
        <v>0</v>
      </c>
      <c r="P13" s="15">
        <f>INT(O13)</f>
        <v>0</v>
      </c>
      <c r="Q13" s="15">
        <f>P13+S13+U13+W13+Y13+AA13</f>
        <v>0</v>
      </c>
      <c r="R13" s="10">
        <f>O13-P13</f>
        <v>0</v>
      </c>
      <c r="S13">
        <f>IF($P$15&lt;$E$1,1,0)*IF(R13=MAX($R$3:$R$13),1,0)</f>
        <v>0</v>
      </c>
      <c r="T13" s="10">
        <f>IF(S13=1,0,R13)</f>
        <v>0</v>
      </c>
      <c r="U13">
        <f>IF($S$15&lt;$E$1,1,0)*IF(T13=MAX($T$3:$T$15),1,0)</f>
        <v>0</v>
      </c>
      <c r="V13" s="10">
        <f>IF(U13=1,0,T13)</f>
        <v>0</v>
      </c>
      <c r="W13">
        <f>IF($U$15&lt;$E$1,1,0)*IF(V13=MAX($V$3:$V$13),1,0)</f>
        <v>0</v>
      </c>
      <c r="X13" s="10">
        <f>IF(W13=1,0,V13)</f>
        <v>0</v>
      </c>
      <c r="Y13">
        <f>IF(W$15&lt;$E$1,1,0)*IF(X13=MAX(X$3:X$13),1,0)</f>
        <v>0</v>
      </c>
      <c r="Z13" s="10">
        <f>IF(Y13=1,0,X13)</f>
        <v>0</v>
      </c>
      <c r="AA13">
        <f>IF(Y$15&lt;$E$1,1,0)*IF(Z13=MAX(Z$3:Z$13),1,0)</f>
        <v>0</v>
      </c>
    </row>
    <row r="14" spans="7:26" ht="15">
      <c r="G14" s="17"/>
      <c r="H14" s="17"/>
      <c r="I14" s="11"/>
      <c r="J14" s="17"/>
      <c r="K14" s="17"/>
      <c r="L14" s="10"/>
      <c r="M14" s="10"/>
      <c r="N14" s="17"/>
      <c r="O14" s="17"/>
      <c r="P14" s="16"/>
      <c r="Q14" s="16"/>
      <c r="T14" s="10"/>
      <c r="V14" s="10"/>
      <c r="X14" s="10"/>
      <c r="Z14" s="10"/>
    </row>
    <row r="15" spans="1:34" ht="51">
      <c r="A15" s="4" t="s">
        <v>14</v>
      </c>
      <c r="B15" s="3">
        <v>1423958</v>
      </c>
      <c r="C15" s="2">
        <v>61.29</v>
      </c>
      <c r="D15" s="2">
        <v>11</v>
      </c>
      <c r="E15" s="2"/>
      <c r="F15" s="7" t="s">
        <v>67</v>
      </c>
      <c r="G15" s="18">
        <f>SUM(G1:G13)</f>
        <v>2327368.02</v>
      </c>
      <c r="H15" s="18">
        <f>SUM(H1:H13)</f>
        <v>2327368.02</v>
      </c>
      <c r="I15" s="12">
        <f>SUM(I3:I13)</f>
        <v>100</v>
      </c>
      <c r="J15" s="18">
        <f>SUM(J1:J13)</f>
        <v>2122945</v>
      </c>
      <c r="K15" s="18">
        <f>SUM(K1:K13)</f>
        <v>99.99999999999999</v>
      </c>
      <c r="L15" s="18"/>
      <c r="M15" s="18">
        <f>SUM(M1:M13)</f>
        <v>1109374</v>
      </c>
      <c r="N15" s="18"/>
      <c r="O15" s="18"/>
      <c r="P15" s="18">
        <f>SUM(P1:P13)</f>
        <v>17</v>
      </c>
      <c r="Q15" s="18">
        <f>SUM(Q1:Q13)</f>
        <v>18</v>
      </c>
      <c r="R15" s="7"/>
      <c r="S15" s="18">
        <f>P15+SUM(S1:S13)</f>
        <v>18</v>
      </c>
      <c r="T15" s="18"/>
      <c r="U15" s="18">
        <f>S15+SUM(U1:U13)</f>
        <v>18</v>
      </c>
      <c r="V15" s="18"/>
      <c r="W15" s="18">
        <f>U15+SUM(W1:W13)</f>
        <v>18</v>
      </c>
      <c r="X15" s="18"/>
      <c r="Y15" s="18">
        <f>W15+SUM(Y1:Y13)</f>
        <v>18</v>
      </c>
      <c r="Z15" s="18"/>
      <c r="AA15" s="18">
        <f>Y15+SUM(AA1:AA13)</f>
        <v>18</v>
      </c>
      <c r="AB15" s="17"/>
      <c r="AC15" s="17"/>
      <c r="AG15" s="8"/>
      <c r="AH15" s="8"/>
    </row>
    <row r="16" spans="7:13" ht="12.75">
      <c r="G16" s="17"/>
      <c r="H16" s="7" t="s">
        <v>168</v>
      </c>
      <c r="I16" s="7"/>
      <c r="J16" s="7">
        <f>INT(J15/$E$1)</f>
        <v>117941</v>
      </c>
      <c r="K16" s="7"/>
      <c r="M16" s="7">
        <f>INT(M15/($E$1-$I$1))</f>
        <v>138671</v>
      </c>
    </row>
    <row r="17" spans="1:11" ht="26.25">
      <c r="A17" s="1" t="s">
        <v>15</v>
      </c>
      <c r="B17" s="3">
        <v>402604</v>
      </c>
      <c r="C17" s="2">
        <v>17.33</v>
      </c>
      <c r="D17" s="2">
        <v>3</v>
      </c>
      <c r="E17" s="2" t="s">
        <v>111</v>
      </c>
      <c r="F17" s="17"/>
      <c r="G17" s="17"/>
      <c r="H17" s="13"/>
      <c r="I17" s="17"/>
      <c r="J17" s="8"/>
      <c r="K17" s="8"/>
    </row>
    <row r="18" spans="1:11" ht="51">
      <c r="A18" s="1" t="s">
        <v>16</v>
      </c>
      <c r="B18" s="3">
        <v>294283</v>
      </c>
      <c r="C18" s="2">
        <v>12.67</v>
      </c>
      <c r="D18" s="2">
        <v>3</v>
      </c>
      <c r="E18" s="2" t="s">
        <v>111</v>
      </c>
      <c r="J18" s="8"/>
      <c r="K18" s="8"/>
    </row>
    <row r="19" spans="1:11" ht="12.75">
      <c r="A19" s="1" t="s">
        <v>17</v>
      </c>
      <c r="B19" s="3">
        <v>139879</v>
      </c>
      <c r="C19" s="2">
        <v>6.02</v>
      </c>
      <c r="D19" s="2">
        <v>1</v>
      </c>
      <c r="E19" s="2" t="s">
        <v>112</v>
      </c>
      <c r="K19" s="8"/>
    </row>
    <row r="20" spans="1:11" ht="25.5">
      <c r="A20" s="1" t="s">
        <v>18</v>
      </c>
      <c r="B20" s="3">
        <v>24727</v>
      </c>
      <c r="C20" s="2">
        <v>1.06</v>
      </c>
      <c r="D20" s="2"/>
      <c r="E20" s="2" t="s">
        <v>111</v>
      </c>
      <c r="K20" s="8"/>
    </row>
    <row r="21" spans="1:11" ht="51">
      <c r="A21" s="1" t="s">
        <v>19</v>
      </c>
      <c r="B21" s="3">
        <v>15390</v>
      </c>
      <c r="C21" s="2">
        <v>0.66</v>
      </c>
      <c r="D21" s="2"/>
      <c r="E21" s="2" t="s">
        <v>111</v>
      </c>
      <c r="K21" s="8"/>
    </row>
    <row r="22" spans="1:5" ht="38.25">
      <c r="A22" s="1" t="s">
        <v>20</v>
      </c>
      <c r="B22" s="3">
        <v>11698</v>
      </c>
      <c r="C22" s="2">
        <v>0.5</v>
      </c>
      <c r="D22" s="2"/>
      <c r="E22" s="2" t="s">
        <v>176</v>
      </c>
    </row>
    <row r="23" spans="1:5" ht="38.25">
      <c r="A23" s="1" t="s">
        <v>21</v>
      </c>
      <c r="B23" s="3">
        <v>10769</v>
      </c>
      <c r="C23" s="2">
        <v>0.46</v>
      </c>
      <c r="D23" s="2"/>
      <c r="E23" s="2" t="s">
        <v>176</v>
      </c>
    </row>
    <row r="25" spans="1:5" ht="51">
      <c r="A25" s="4" t="s">
        <v>27</v>
      </c>
      <c r="B25" s="3">
        <v>899350</v>
      </c>
      <c r="C25" s="2">
        <v>38.71</v>
      </c>
      <c r="D25" s="2">
        <v>7</v>
      </c>
      <c r="E25" s="2"/>
    </row>
    <row r="27" spans="1:5" ht="12.75">
      <c r="A27" s="4"/>
      <c r="B27" s="3"/>
      <c r="C27" s="2"/>
      <c r="D27" s="2"/>
      <c r="E2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Stony Brook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2008-03-03T14:20:37Z</cp:lastPrinted>
  <dcterms:created xsi:type="dcterms:W3CDTF">2008-02-16T11:46:05Z</dcterms:created>
  <dcterms:modified xsi:type="dcterms:W3CDTF">2008-03-15T03:33:31Z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